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00" activeTab="0"/>
  </bookViews>
  <sheets>
    <sheet name="паспорт" sheetId="1" r:id="rId1"/>
  </sheets>
  <definedNames>
    <definedName name="_xlnm.Print_Area" localSheetId="0">'паспорт'!$A$1:$H$197</definedName>
  </definedNames>
  <calcPr fullCalcOnLoad="1" refMode="R1C1"/>
</workbook>
</file>

<file path=xl/sharedStrings.xml><?xml version="1.0" encoding="utf-8"?>
<sst xmlns="http://schemas.openxmlformats.org/spreadsheetml/2006/main" count="531" uniqueCount="270">
  <si>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</si>
  <si>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</si>
  <si>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</si>
  <si>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</si>
  <si>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</si>
  <si>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</si>
  <si>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</si>
  <si>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</si>
  <si>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</si>
  <si>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</si>
  <si>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</si>
  <si>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</si>
  <si>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</si>
  <si>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</si>
  <si>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</si>
  <si>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</si>
  <si>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</si>
  <si>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</si>
  <si>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</si>
  <si>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</si>
  <si>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</si>
  <si>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</si>
  <si>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</si>
  <si>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</si>
  <si>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</si>
  <si>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</si>
  <si>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</si>
  <si>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</si>
  <si>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</si>
  <si>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</si>
  <si>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</si>
  <si>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</si>
  <si>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</si>
  <si>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</si>
  <si>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</si>
  <si>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</si>
  <si>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</si>
  <si>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</si>
  <si>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бюджетної програми місцевого бюджету на 2019 рік</t>
  </si>
  <si>
    <t>грн.</t>
  </si>
  <si>
    <t>%</t>
  </si>
  <si>
    <t>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</si>
  <si>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</si>
  <si>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Кількість установ</t>
  </si>
  <si>
    <t>од.</t>
  </si>
  <si>
    <t>осіб</t>
  </si>
  <si>
    <t>Штатний розпис</t>
  </si>
  <si>
    <t>Звіт про виконання плану по штатах і контингентах</t>
  </si>
  <si>
    <t>Чисельність осіб, які потребують соціального обслуговування</t>
  </si>
  <si>
    <t>Чисельність осіб забезпечених соціальним обслуговуванням (наданням соціальних послуг)</t>
  </si>
  <si>
    <t>Кількість осіб, які отримують соціальні послуги постійно</t>
  </si>
  <si>
    <t>Кількість осіб, які отримують соціальні послуги періодично</t>
  </si>
  <si>
    <t>Відсоток осіб, охоплених соціальним обслуговуванням, до загальної чисельності осіб, які потребують соціальних послуг</t>
  </si>
  <si>
    <t>Наказ Міністерства фінансів України</t>
  </si>
  <si>
    <t>26 серпня 2014 року №836</t>
  </si>
  <si>
    <t>(КПКВК МБ)</t>
  </si>
  <si>
    <t>Департамент  соціальної політики Черкаської міської ради</t>
  </si>
  <si>
    <t xml:space="preserve">Підстави для виконання бюджетної програми: Конституція України, </t>
  </si>
  <si>
    <t>накази Міністерства  соціальної політики України від 05.10.2005 №308/519  "Про впорядкування умов оплати праці працівників закладів охорони здоров'я та установ соціального захисту населення", від 12.07.2016  № 753 "Про затвердження типового штатного нормативу чисельності працівників територіальних центрів соціального обслуговування (надання соціальних послуг)", від 15.06.2011 №239 "Про затвердження Порядку виплати надбавки за вислугу років працівникам державних та комунальних установ соціального захисту населення",</t>
  </si>
  <si>
    <t xml:space="preserve">Бюджетний кодекс України, </t>
  </si>
  <si>
    <t>Закон України"Про соціальні послуги";</t>
  </si>
  <si>
    <t>постанова КМУ від 29.12.2009 № 1417 "Деякі питання діяльності територіальних центрів соціального обслуговування (надання соціальних послуг)";</t>
  </si>
  <si>
    <t>постанова КМУ від 14 січня 2004 р. N 12 "Про порядок надання платних соціальних послуг та затвердження їх переліку";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</si>
  <si>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</t>
  </si>
  <si>
    <t>соціальних робітників</t>
  </si>
  <si>
    <t>педагогічного персоналу</t>
  </si>
  <si>
    <t>медичного персоналу</t>
  </si>
  <si>
    <t>інших спеціалістів</t>
  </si>
  <si>
    <t>інших працівників</t>
  </si>
  <si>
    <t>Обсяг фінансових затрат на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інвалідністю.</t>
  </si>
  <si>
    <t>гривень</t>
  </si>
  <si>
    <t>Кошторис на 2019 рік</t>
  </si>
  <si>
    <t>(ініціали/ініціал, прізвище)</t>
  </si>
  <si>
    <t>ПОГОДЖЕНО:</t>
  </si>
  <si>
    <t>Чисельність обслуговуваних на 1 штатну одиницю соціального робітника</t>
  </si>
  <si>
    <t>Мета бюджетної програми</t>
  </si>
  <si>
    <t>11.</t>
  </si>
  <si>
    <t>Надання соціальних послуг, зокрема стаціонарного догляду, догляду вдома, денного догляду, громадянам похилого віку, особам з інвалідністю та дітям з інвалідністю в установах соціального обслуговування системи органів праці та соціального захисту населення.</t>
  </si>
  <si>
    <t>розрахункові дані</t>
  </si>
  <si>
    <t>Дата погодження</t>
  </si>
  <si>
    <t>м.п.</t>
  </si>
  <si>
    <t>Департамент фінансової політики Черкаської міської ради</t>
  </si>
  <si>
    <t>0800000</t>
  </si>
  <si>
    <t>(код)</t>
  </si>
  <si>
    <t>0810000</t>
  </si>
  <si>
    <t xml:space="preserve">Наказ </t>
  </si>
  <si>
    <t xml:space="preserve">Цілі державної політики, на досягнення яких спрямована реалізація бюджетної програми: </t>
  </si>
  <si>
    <t>0813104</t>
  </si>
  <si>
    <t>(у редакції наказу Міністерства фінансів України від 29.12.2018 № 1209)</t>
  </si>
  <si>
    <t xml:space="preserve">Поліпшення матеріально технічної бази для надання соціальних та реабілітаційних послуг  мешканцям міста  Черкаси </t>
  </si>
  <si>
    <t>1.1.</t>
  </si>
  <si>
    <t>1.2.</t>
  </si>
  <si>
    <t>Кількість установ, які потребують оновлення матеріально-технічної бази (придбання автомобіля)</t>
  </si>
  <si>
    <t>кошторис</t>
  </si>
  <si>
    <t>бухгалтерський облік</t>
  </si>
  <si>
    <t>1.3.</t>
  </si>
  <si>
    <t>Кількість автомобілів які необхідно придбати</t>
  </si>
  <si>
    <t>аналітична інформація</t>
  </si>
  <si>
    <t>Кількість автомобілів, що планується придбати</t>
  </si>
  <si>
    <t>Кількість установ в яких буде проведено оновлення матеріально-технічної бази (придбання автомобіля)</t>
  </si>
  <si>
    <t xml:space="preserve">2. Поліпшення матеріально технічної бази для надання соціальних та реабілітаційних послуг  мешканцям міста  Черкаси </t>
  </si>
  <si>
    <t>1.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</si>
  <si>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Середні видатки на придбання одного автомобіля</t>
  </si>
  <si>
    <t>Супутні видатки повязанні з оформленням майнових прав на автомобіль</t>
  </si>
  <si>
    <t>грн</t>
  </si>
  <si>
    <t>Х</t>
  </si>
  <si>
    <t>4.1.</t>
  </si>
  <si>
    <t>розрахунок</t>
  </si>
  <si>
    <t>якості </t>
  </si>
  <si>
    <t>Відсоток забезпечення установи автомобілями до потреби</t>
  </si>
  <si>
    <t>Обсяг видатків на капітальний ремонт адміністративних будівель теритеріального центру надання соціальних послуг (у розрізі)</t>
  </si>
  <si>
    <t>ремонт приміщень, в т.ч.:</t>
  </si>
  <si>
    <t>встановлення електричних водонасосів</t>
  </si>
  <si>
    <t>заміна радіаторів</t>
  </si>
  <si>
    <t>заміна вхідних дверей</t>
  </si>
  <si>
    <t>ремонт кабінетів</t>
  </si>
  <si>
    <t>Проведення витрат на авторський та технічний нагляд, проведення експертизи</t>
  </si>
  <si>
    <t>1.4.</t>
  </si>
  <si>
    <t xml:space="preserve">Кількість будівель, які потребують проведення робіт з капітального ремонту </t>
  </si>
  <si>
    <t>кількість електричних водонасосів, що потребують встановлення</t>
  </si>
  <si>
    <t>кількість радіаторів, що потребують заміни</t>
  </si>
  <si>
    <t>кількість  вхідних дверей, що потребують заміни</t>
  </si>
  <si>
    <t>1.5.</t>
  </si>
  <si>
    <t>1.6.</t>
  </si>
  <si>
    <t>1.7.</t>
  </si>
  <si>
    <t>1.8.</t>
  </si>
  <si>
    <t>1.9.</t>
  </si>
  <si>
    <t>2.1.</t>
  </si>
  <si>
    <t xml:space="preserve">Кількість будівель, в яких буде проведено роботи з капітального ремонту </t>
  </si>
  <si>
    <t>2.2.</t>
  </si>
  <si>
    <t>кількість електричних водонасосів, що буде встановлено</t>
  </si>
  <si>
    <t>кількість радіаторів, що буде замінено</t>
  </si>
  <si>
    <t>кількість вхідних дверей, що буде замінено</t>
  </si>
  <si>
    <t>2.3.</t>
  </si>
  <si>
    <t>2.4.</t>
  </si>
  <si>
    <t>2.5.</t>
  </si>
  <si>
    <t>2.6.</t>
  </si>
  <si>
    <t>2.7.</t>
  </si>
  <si>
    <t>середня вартість встановлення 1 електричного водонасосу</t>
  </si>
  <si>
    <t>середня вартість заміни вхідних дверей</t>
  </si>
  <si>
    <t>3.1.</t>
  </si>
  <si>
    <t>3.2.</t>
  </si>
  <si>
    <t>3.3.</t>
  </si>
  <si>
    <t>3.4.</t>
  </si>
  <si>
    <t>3.5.</t>
  </si>
  <si>
    <t>п.м.</t>
  </si>
  <si>
    <t>ремонт освітлення</t>
  </si>
  <si>
    <t>Питома вага будівель, в яких проведено капітальний ремонт в загальній кількості, що потребують ремонту</t>
  </si>
  <si>
    <t>4.2.</t>
  </si>
  <si>
    <t>4.3.</t>
  </si>
  <si>
    <t>4.4.</t>
  </si>
  <si>
    <t>Питома вага замінених радіаторів до потреби</t>
  </si>
  <si>
    <t>Питома вага замінених вхідних дверей до потреби</t>
  </si>
  <si>
    <t>3. Проведення капітального ремонту адміністративної будівлі територіального центру надання соціальної послуг м.Черкаси (ремонт системи опалення, водопостачання і водовідведення)</t>
  </si>
  <si>
    <t>Проведення капітального ремонту адміністративної будівлі територіального центру надання соціальної послуг м.Черкаси (ремонт системи опалення, водопостачання і водовідведення)</t>
  </si>
  <si>
    <t>1.1.1.</t>
  </si>
  <si>
    <t>1.1.2.</t>
  </si>
  <si>
    <t>Загальна кількість кабінетів, що потребують ремонту</t>
  </si>
  <si>
    <t xml:space="preserve"> кількість кабнетів, що планується відремонтувати</t>
  </si>
  <si>
    <t>середня вартість ремонту одного квадратного метру робочих кабінетів</t>
  </si>
  <si>
    <t>4.5.</t>
  </si>
  <si>
    <t>4.6.</t>
  </si>
  <si>
    <t>1.1.1.1.</t>
  </si>
  <si>
    <t>1.1.1.2.</t>
  </si>
  <si>
    <t>1.1.1.3.</t>
  </si>
  <si>
    <t>1.1.1.4.</t>
  </si>
  <si>
    <t>1.1.1.5.</t>
  </si>
  <si>
    <t>Площа службових кабінетів, які потребують ремонту</t>
  </si>
  <si>
    <t>м2</t>
  </si>
  <si>
    <t>протяжність електромережі, що потребує заміни</t>
  </si>
  <si>
    <t>площа службових кабінетів, які будуть відремонтовані</t>
  </si>
  <si>
    <t>середня вартість заміни 1 погонного  метру електромережі</t>
  </si>
  <si>
    <t>Питома вага відремонтованої площі службових кабінетів в загальній кількості, що потребувала ремонту</t>
  </si>
  <si>
    <t>середня вартість заміни радіатора</t>
  </si>
  <si>
    <t>Питома вага замінених водонасосів до потреби</t>
  </si>
  <si>
    <t>Питома вага погоних метрів заміненої електромережі до потреби</t>
  </si>
  <si>
    <t>обсяг видатків на придбання автомобіля</t>
  </si>
  <si>
    <t>осбяг видатків на оформлення майнових прав на автомобіль</t>
  </si>
  <si>
    <t xml:space="preserve">Кількість жителів міста, які потребують послуги з пільгових перевезень </t>
  </si>
  <si>
    <t xml:space="preserve">Кількість жителів міста, які отримають послугу з пільгового перевезення  </t>
  </si>
  <si>
    <t>Питома вага забезпечення пільгових перевезень до потреби</t>
  </si>
  <si>
    <t>1.1.1.6.</t>
  </si>
  <si>
    <t>1.1.1.7.</t>
  </si>
  <si>
    <t>1.1.1.8.</t>
  </si>
  <si>
    <t>заміна світильників</t>
  </si>
  <si>
    <t>заміна дверей в актовому залі</t>
  </si>
  <si>
    <t>1.1.1.9.</t>
  </si>
  <si>
    <t>улаштування підвісної стелі</t>
  </si>
  <si>
    <t>1.10.</t>
  </si>
  <si>
    <t>1.11.</t>
  </si>
  <si>
    <t>1.12.</t>
  </si>
  <si>
    <t>Кількість світильників, що потребуть заміни</t>
  </si>
  <si>
    <t>кількість дверей в актовому залі, що потребують заміни</t>
  </si>
  <si>
    <t>заміна підлоги актового залу</t>
  </si>
  <si>
    <t>протяжність електромережі, що буде замінено</t>
  </si>
  <si>
    <t>2.8.</t>
  </si>
  <si>
    <t>2.9.</t>
  </si>
  <si>
    <t>2.10.</t>
  </si>
  <si>
    <t xml:space="preserve">Кількість світильників, що буде замінено </t>
  </si>
  <si>
    <t>кількість дверей в актовому залі, що буде замінено</t>
  </si>
  <si>
    <t>2.11.</t>
  </si>
  <si>
    <t>площа стелі, що потребує робіт з улаштування</t>
  </si>
  <si>
    <t xml:space="preserve">площа підвісної стелі, що буде улаштована </t>
  </si>
  <si>
    <t>3.6.</t>
  </si>
  <si>
    <t>3.7.</t>
  </si>
  <si>
    <t>3.8.</t>
  </si>
  <si>
    <t>середня вартість одного світильника</t>
  </si>
  <si>
    <t>3.9.</t>
  </si>
  <si>
    <t>середня вартість заміни дверей актового залу</t>
  </si>
  <si>
    <t>cередня вартість ремонту 1 м2 площі підлоги</t>
  </si>
  <si>
    <t>середня вартість улаштування 1 м2 підвісної стелі</t>
  </si>
  <si>
    <t>Питома вага заміни дверей актового залу до потреби</t>
  </si>
  <si>
    <t>Питома вага світильників , що буде замінено в загальній кількості</t>
  </si>
  <si>
    <t>Питома вага відремонтовоної площі підлоги актового залу до потреби</t>
  </si>
  <si>
    <t>Питома вага улаштування площі підвісної стелі до потреби</t>
  </si>
  <si>
    <t>4.7.</t>
  </si>
  <si>
    <t>4.8.</t>
  </si>
  <si>
    <t>4.9.</t>
  </si>
  <si>
    <t>4.10.</t>
  </si>
  <si>
    <t>Т. І. Харенко</t>
  </si>
  <si>
    <t>Обсяг видатків на придбання комп'ютерів</t>
  </si>
  <si>
    <t>Обсяг видатків на придбання оргтехніки (принтери лазерні, багатофункціональні пристрої, копіювальні апарати)</t>
  </si>
  <si>
    <t>Кількість робочих місць, які необхідно обладнати комп'ютерами</t>
  </si>
  <si>
    <t>Кількість робочих місць , що будуть обладнані комп'ютерами</t>
  </si>
  <si>
    <t>Середні витрати на придбання одного комп'ютера</t>
  </si>
  <si>
    <t>Середні витрати на придбання одиниці оргтехніки (принтери лазерні, багатофункціональні пристрої, копіювальні апарати)</t>
  </si>
  <si>
    <t>Відсоток забезпечення робочих місць комп'ютерами до потреби</t>
  </si>
  <si>
    <t>Відсоток забезпечення робочих місць оргтехнікою (принтери лазерні, багатофункціональні пристрої, копіювальні апарати) до потреби</t>
  </si>
  <si>
    <t>Кількість робочих місць, що будуть обладнані оргтехнікою (принтери лазерні, багатофункціональні пристрої, копіювальні апарати)</t>
  </si>
  <si>
    <t>Облаштування пандусами та перилами входів до будівель</t>
  </si>
  <si>
    <t>1.13.</t>
  </si>
  <si>
    <t>шт.</t>
  </si>
  <si>
    <t>2.12.</t>
  </si>
  <si>
    <t>кількість пандусів з перилами, що будуть облаштовані</t>
  </si>
  <si>
    <t>3.10.</t>
  </si>
  <si>
    <t>середня вартість облаштування 1 пандуса з перилами</t>
  </si>
  <si>
    <t>4.11.</t>
  </si>
  <si>
    <t>Кількість пандусів з перилами, що необхідно облаштувати</t>
  </si>
  <si>
    <t>Питома вага облаштованих пандусів з перилами до потреби</t>
  </si>
  <si>
    <t>Кількість робочих місць, які необхідно обладнати оргтехнікою (принтери лазерні, багатофункціональні пристрої, копіювальні апарати)</t>
  </si>
  <si>
    <t>Кількість комп'ютерів, які потребують заміни (технічно застарілі)</t>
  </si>
  <si>
    <t>Кількість оргтехніки, яка потребує заміни</t>
  </si>
  <si>
    <t>Кількість комп'ютерів, що планується придбати для заміни технічно застарілих</t>
  </si>
  <si>
    <t>Кількість оргтехніки, що буде придбана</t>
  </si>
  <si>
    <t>Директор департаменту фінансової політики</t>
  </si>
  <si>
    <t>Обсяг видатків на придбання автомобіля для територального центру надання соціальних послуг м.Черкаси ( інватаксі)</t>
  </si>
  <si>
    <t>грн/рік</t>
  </si>
  <si>
    <t xml:space="preserve">Середні витрати на соціальне обслуговування (надання соціальних послуг) 1 особи територіальними центрами </t>
  </si>
  <si>
    <t xml:space="preserve">Обсяг видатків на придбання кондиціонерів для територального центру надання соціальних послуг м.Черкаси </t>
  </si>
  <si>
    <t>Кількість установ, які потребують оновлення матеріально-технічної бази (придбання кондиціонерів)</t>
  </si>
  <si>
    <t>Кількість кондиціонерів, що планується придбати</t>
  </si>
  <si>
    <t>Кількість кабінетів , що будуть обладнані кондиціонерами</t>
  </si>
  <si>
    <t>Середні видатки на придбання одного кондиціонера</t>
  </si>
  <si>
    <t>Відсоток забезпечення установи кондиціонерами до потреби</t>
  </si>
  <si>
    <t>1.1.1.10.</t>
  </si>
  <si>
    <t>1.1.1.12.</t>
  </si>
  <si>
    <t>оздоблювальні роботи</t>
  </si>
  <si>
    <t>електромонтажні роботи</t>
  </si>
  <si>
    <t>площа підлоги , що потребує заміни</t>
  </si>
  <si>
    <t>1.14.</t>
  </si>
  <si>
    <t>Площа підвісної стелі, що потребує заміни</t>
  </si>
  <si>
    <t>площа підлоги  підлоги, що буде замінено</t>
  </si>
  <si>
    <t>Рішення Черкаської міської ради від 24.01.2019 № 2-3735 "Про міський бюджет на 2019 рік" ( зі змінами)</t>
  </si>
  <si>
    <t>Кількість кондиціонерів, що необхідно придбати</t>
  </si>
  <si>
    <t>Кількість кабінетів , що необхідно обладнати  кондиціонерами</t>
  </si>
  <si>
    <t>Обсяг бюджетних призначень / бюджетних асигнувань - 19 797 579,00 гривень, у тому числі загального фонду - 16 176 121,00 гривень та спеціального фонду - 3 621 458,00 гривень., в т.ч. бюджету розвитку - 3 335 000,00 гривень</t>
  </si>
  <si>
    <t>Директор департаменту</t>
  </si>
  <si>
    <t>О. І. Гудзенко</t>
  </si>
  <si>
    <t>Середньорічна кількість штатних одиниць в т.ч.</t>
  </si>
  <si>
    <t>24.10.2019 N 128/28-5/01-1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</si>
</sst>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00_ ;[Red]\-#,##0.00000\ "/>
    <numFmt numFmtId="186" formatCode="#,##0_ ;[Red]\-#,##0\ "/>
    <numFmt numFmtId="187" formatCode="#,##0.0_ ;[Red]\-#,##0.0\ "/>
    <numFmt numFmtId="188" formatCode="#,##0.00_ ;[Red]\-#,##0.00\ "/>
    <numFmt numFmtId="18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" fontId="8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55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" fontId="7" fillId="0" borderId="12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top" wrapText="1"/>
    </xf>
    <xf numFmtId="0" fontId="5" fillId="0" borderId="14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186" fontId="5" fillId="0" borderId="14" xfId="0" applyNumberFormat="1" applyFont="1" applyFill="1" applyBorder="1" applyAlignment="1">
      <alignment vertical="center"/>
    </xf>
    <xf numFmtId="0" fontId="14" fillId="0" borderId="16" xfId="0" applyFont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8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86" fontId="8" fillId="0" borderId="11" xfId="52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>
      <alignment horizontal="center" vertical="center" wrapText="1"/>
    </xf>
    <xf numFmtId="3" fontId="60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186" fontId="8" fillId="32" borderId="11" xfId="52" applyNumberFormat="1" applyFont="1" applyFill="1" applyBorder="1" applyAlignment="1" applyProtection="1">
      <alignment horizontal="center" vertical="center" wrapText="1"/>
      <protection locked="0"/>
    </xf>
    <xf numFmtId="185" fontId="3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1" fontId="5" fillId="32" borderId="11" xfId="0" applyNumberFormat="1" applyFont="1" applyFill="1" applyBorder="1" applyAlignment="1" applyProtection="1">
      <alignment vertical="top" wrapText="1"/>
      <protection locked="0"/>
    </xf>
    <xf numFmtId="0" fontId="3" fillId="32" borderId="0" xfId="0" applyFont="1" applyFill="1" applyBorder="1" applyAlignment="1">
      <alignment/>
    </xf>
    <xf numFmtId="0" fontId="18" fillId="32" borderId="0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vertical="top" wrapText="1"/>
    </xf>
    <xf numFmtId="4" fontId="14" fillId="32" borderId="0" xfId="0" applyNumberFormat="1" applyFont="1" applyFill="1" applyBorder="1" applyAlignment="1">
      <alignment horizontal="center"/>
    </xf>
    <xf numFmtId="0" fontId="19" fillId="32" borderId="0" xfId="0" applyFont="1" applyFill="1" applyBorder="1" applyAlignment="1">
      <alignment wrapText="1"/>
    </xf>
    <xf numFmtId="4" fontId="20" fillId="32" borderId="0" xfId="0" applyNumberFormat="1" applyFont="1" applyFill="1" applyBorder="1" applyAlignment="1">
      <alignment horizontal="center"/>
    </xf>
    <xf numFmtId="186" fontId="16" fillId="32" borderId="11" xfId="52" applyNumberFormat="1" applyFont="1" applyFill="1" applyBorder="1" applyAlignment="1" applyProtection="1">
      <alignment horizontal="center" vertical="center" wrapText="1"/>
      <protection locked="0"/>
    </xf>
    <xf numFmtId="185" fontId="16" fillId="32" borderId="21" xfId="0" applyNumberFormat="1" applyFont="1" applyFill="1" applyBorder="1" applyAlignment="1">
      <alignment horizontal="center" vertical="center" wrapText="1"/>
    </xf>
    <xf numFmtId="186" fontId="16" fillId="32" borderId="18" xfId="52" applyNumberFormat="1" applyFont="1" applyFill="1" applyBorder="1" applyAlignment="1" applyProtection="1">
      <alignment horizontal="center" vertical="center" wrapText="1"/>
      <protection locked="0"/>
    </xf>
    <xf numFmtId="185" fontId="16" fillId="32" borderId="22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top" wrapText="1"/>
    </xf>
    <xf numFmtId="0" fontId="16" fillId="32" borderId="11" xfId="0" applyFont="1" applyFill="1" applyBorder="1" applyAlignment="1">
      <alignment horizontal="center" vertical="top" wrapText="1"/>
    </xf>
    <xf numFmtId="188" fontId="16" fillId="32" borderId="11" xfId="0" applyNumberFormat="1" applyFont="1" applyFill="1" applyBorder="1" applyAlignment="1">
      <alignment horizontal="center" vertical="center"/>
    </xf>
    <xf numFmtId="4" fontId="16" fillId="32" borderId="11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6" fontId="5" fillId="0" borderId="11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left" vertical="center" wrapText="1"/>
    </xf>
    <xf numFmtId="4" fontId="20" fillId="32" borderId="0" xfId="0" applyNumberFormat="1" applyFont="1" applyFill="1" applyBorder="1" applyAlignment="1">
      <alignment horizontal="center"/>
    </xf>
    <xf numFmtId="0" fontId="19" fillId="32" borderId="0" xfId="0" applyFont="1" applyFill="1" applyBorder="1" applyAlignment="1">
      <alignment wrapText="1"/>
    </xf>
    <xf numFmtId="0" fontId="8" fillId="0" borderId="11" xfId="52" applyFont="1" applyFill="1" applyBorder="1" applyAlignment="1" applyProtection="1">
      <alignment horizontal="center" vertical="center" wrapText="1"/>
      <protection locked="0"/>
    </xf>
    <xf numFmtId="3" fontId="8" fillId="0" borderId="11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6" fontId="5" fillId="0" borderId="18" xfId="0" applyNumberFormat="1" applyFont="1" applyFill="1" applyBorder="1" applyAlignment="1">
      <alignment horizontal="center" vertical="center"/>
    </xf>
    <xf numFmtId="185" fontId="16" fillId="32" borderId="1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86" fontId="16" fillId="32" borderId="23" xfId="52" applyNumberFormat="1" applyFont="1" applyFill="1" applyBorder="1" applyAlignment="1" applyProtection="1">
      <alignment horizontal="center" vertical="center" wrapText="1"/>
      <protection locked="0"/>
    </xf>
    <xf numFmtId="185" fontId="16" fillId="32" borderId="24" xfId="0" applyNumberFormat="1" applyFont="1" applyFill="1" applyBorder="1" applyAlignment="1">
      <alignment horizontal="center" vertical="center" wrapText="1"/>
    </xf>
    <xf numFmtId="1" fontId="5" fillId="32" borderId="23" xfId="0" applyNumberFormat="1" applyFont="1" applyFill="1" applyBorder="1" applyAlignment="1" applyProtection="1">
      <alignment vertical="top" wrapText="1"/>
      <protection locked="0"/>
    </xf>
    <xf numFmtId="3" fontId="60" fillId="0" borderId="23" xfId="0" applyNumberFormat="1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3" fontId="60" fillId="32" borderId="11" xfId="0" applyNumberFormat="1" applyFont="1" applyFill="1" applyBorder="1" applyAlignment="1">
      <alignment horizontal="center" vertical="center"/>
    </xf>
    <xf numFmtId="3" fontId="2" fillId="32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center" vertical="center"/>
    </xf>
    <xf numFmtId="185" fontId="12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left" wrapText="1"/>
    </xf>
    <xf numFmtId="4" fontId="20" fillId="32" borderId="0" xfId="0" applyNumberFormat="1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0" fontId="8" fillId="0" borderId="0" xfId="52" applyFont="1" applyFill="1" applyBorder="1" applyAlignment="1" applyProtection="1">
      <alignment horizontal="left" vertical="center" wrapText="1"/>
      <protection locked="0"/>
    </xf>
    <xf numFmtId="186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/>
    </xf>
    <xf numFmtId="4" fontId="20" fillId="32" borderId="0" xfId="0" applyNumberFormat="1" applyFont="1" applyFill="1" applyBorder="1" applyAlignment="1">
      <alignment horizontal="center"/>
    </xf>
    <xf numFmtId="0" fontId="19" fillId="32" borderId="0" xfId="0" applyFont="1" applyFill="1" applyBorder="1" applyAlignment="1">
      <alignment wrapText="1"/>
    </xf>
    <xf numFmtId="0" fontId="19" fillId="32" borderId="0" xfId="0" applyFont="1" applyFill="1" applyBorder="1" applyAlignment="1">
      <alignment horizontal="left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85" fontId="8" fillId="0" borderId="21" xfId="0" applyNumberFormat="1" applyFont="1" applyFill="1" applyBorder="1" applyAlignment="1">
      <alignment horizontal="center" vertical="center" wrapText="1" shrinkToFit="1"/>
    </xf>
    <xf numFmtId="185" fontId="8" fillId="0" borderId="22" xfId="0" applyNumberFormat="1" applyFont="1" applyFill="1" applyBorder="1" applyAlignment="1">
      <alignment horizontal="center" vertical="center" wrapText="1" shrinkToFit="1"/>
    </xf>
    <xf numFmtId="185" fontId="8" fillId="0" borderId="11" xfId="0" applyNumberFormat="1" applyFont="1" applyFill="1" applyBorder="1" applyAlignment="1">
      <alignment horizontal="center" vertical="center" wrapText="1" shrinkToFit="1"/>
    </xf>
    <xf numFmtId="0" fontId="61" fillId="0" borderId="11" xfId="0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6" fontId="3" fillId="0" borderId="0" xfId="0" applyNumberFormat="1" applyFont="1" applyAlignment="1">
      <alignment/>
    </xf>
    <xf numFmtId="4" fontId="60" fillId="32" borderId="11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86" fontId="16" fillId="32" borderId="11" xfId="52" applyNumberFormat="1" applyFont="1" applyFill="1" applyBorder="1" applyAlignment="1" applyProtection="1">
      <alignment horizontal="center" vertical="center" wrapText="1"/>
      <protection locked="0"/>
    </xf>
    <xf numFmtId="185" fontId="16" fillId="32" borderId="11" xfId="0" applyNumberFormat="1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top" wrapText="1"/>
    </xf>
    <xf numFmtId="0" fontId="0" fillId="32" borderId="11" xfId="0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4" fontId="60" fillId="0" borderId="2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0" fillId="0" borderId="11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Border="1" applyAlignment="1">
      <alignment wrapText="1"/>
    </xf>
    <xf numFmtId="0" fontId="19" fillId="32" borderId="0" xfId="0" applyFont="1" applyFill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12" xfId="52" applyFont="1" applyFill="1" applyBorder="1" applyAlignment="1" applyProtection="1">
      <alignment horizontal="left" vertical="center" wrapText="1"/>
      <protection locked="0"/>
    </xf>
    <xf numFmtId="0" fontId="8" fillId="0" borderId="29" xfId="52" applyFont="1" applyFill="1" applyBorder="1" applyAlignment="1" applyProtection="1">
      <alignment horizontal="left" vertical="center" wrapText="1"/>
      <protection locked="0"/>
    </xf>
    <xf numFmtId="0" fontId="16" fillId="32" borderId="11" xfId="52" applyFont="1" applyFill="1" applyBorder="1" applyAlignment="1" applyProtection="1">
      <alignment horizontal="left" vertical="center" wrapText="1"/>
      <protection locked="0"/>
    </xf>
    <xf numFmtId="0" fontId="16" fillId="0" borderId="11" xfId="52" applyFont="1" applyFill="1" applyBorder="1" applyAlignment="1" applyProtection="1">
      <alignment horizontal="left" vertical="center" wrapText="1"/>
      <protection locked="0"/>
    </xf>
    <xf numFmtId="0" fontId="16" fillId="0" borderId="12" xfId="52" applyFont="1" applyFill="1" applyBorder="1" applyAlignment="1" applyProtection="1">
      <alignment horizontal="left" vertical="center" wrapText="1"/>
      <protection locked="0"/>
    </xf>
    <xf numFmtId="0" fontId="16" fillId="0" borderId="29" xfId="52" applyFont="1" applyFill="1" applyBorder="1" applyAlignment="1" applyProtection="1">
      <alignment horizontal="left" vertical="center" wrapText="1"/>
      <protection locked="0"/>
    </xf>
    <xf numFmtId="1" fontId="2" fillId="32" borderId="11" xfId="0" applyNumberFormat="1" applyFont="1" applyFill="1" applyBorder="1" applyAlignment="1" applyProtection="1">
      <alignment horizontal="left" vertical="center" wrapText="1"/>
      <protection locked="0"/>
    </xf>
    <xf numFmtId="1" fontId="2" fillId="32" borderId="12" xfId="0" applyNumberFormat="1" applyFont="1" applyFill="1" applyBorder="1" applyAlignment="1" applyProtection="1">
      <alignment horizontal="left" vertical="top" wrapText="1"/>
      <protection locked="0"/>
    </xf>
    <xf numFmtId="1" fontId="2" fillId="32" borderId="29" xfId="0" applyNumberFormat="1" applyFont="1" applyFill="1" applyBorder="1" applyAlignment="1" applyProtection="1">
      <alignment horizontal="left" vertical="top" wrapText="1"/>
      <protection locked="0"/>
    </xf>
    <xf numFmtId="1" fontId="2" fillId="32" borderId="12" xfId="0" applyNumberFormat="1" applyFont="1" applyFill="1" applyBorder="1" applyAlignment="1" applyProtection="1">
      <alignment vertical="top" wrapText="1"/>
      <protection locked="0"/>
    </xf>
    <xf numFmtId="1" fontId="2" fillId="32" borderId="29" xfId="0" applyNumberFormat="1" applyFont="1" applyFill="1" applyBorder="1" applyAlignment="1" applyProtection="1">
      <alignment vertical="top" wrapText="1"/>
      <protection locked="0"/>
    </xf>
    <xf numFmtId="1" fontId="2" fillId="32" borderId="11" xfId="0" applyNumberFormat="1" applyFont="1" applyFill="1" applyBorder="1" applyAlignment="1" applyProtection="1">
      <alignment vertical="top" wrapText="1"/>
      <protection locked="0"/>
    </xf>
    <xf numFmtId="1" fontId="2" fillId="32" borderId="11" xfId="0" applyNumberFormat="1" applyFont="1" applyFill="1" applyBorder="1" applyAlignment="1" applyProtection="1">
      <alignment horizontal="left" vertical="top" wrapText="1"/>
      <protection locked="0"/>
    </xf>
    <xf numFmtId="0" fontId="16" fillId="32" borderId="11" xfId="0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0" fontId="60" fillId="0" borderId="3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2" fontId="2" fillId="0" borderId="28" xfId="0" applyNumberFormat="1" applyFont="1" applyBorder="1" applyAlignment="1">
      <alignment vertical="center" wrapText="1"/>
    </xf>
    <xf numFmtId="2" fontId="0" fillId="0" borderId="29" xfId="0" applyNumberForma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60" fillId="0" borderId="11" xfId="0" applyFont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61" fillId="0" borderId="29" xfId="0" applyFont="1" applyBorder="1" applyAlignment="1">
      <alignment vertical="center" wrapText="1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16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30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8" fillId="0" borderId="11" xfId="52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left" vertical="center" wrapText="1"/>
    </xf>
    <xf numFmtId="0" fontId="16" fillId="32" borderId="33" xfId="0" applyFont="1" applyFill="1" applyBorder="1" applyAlignment="1">
      <alignment horizontal="left" vertical="top" wrapText="1"/>
    </xf>
    <xf numFmtId="0" fontId="16" fillId="32" borderId="34" xfId="0" applyFont="1" applyFill="1" applyBorder="1" applyAlignment="1">
      <alignment horizontal="left" vertical="top" wrapText="1"/>
    </xf>
    <xf numFmtId="0" fontId="16" fillId="32" borderId="35" xfId="0" applyFont="1" applyFill="1" applyBorder="1" applyAlignment="1">
      <alignment horizontal="left" vertical="top" wrapText="1"/>
    </xf>
    <xf numFmtId="0" fontId="16" fillId="32" borderId="36" xfId="0" applyFont="1" applyFill="1" applyBorder="1" applyAlignment="1">
      <alignment horizontal="left" vertical="top" wrapText="1"/>
    </xf>
    <xf numFmtId="0" fontId="16" fillId="32" borderId="37" xfId="0" applyFont="1" applyFill="1" applyBorder="1" applyAlignment="1">
      <alignment horizontal="left" vertical="top" wrapText="1"/>
    </xf>
    <xf numFmtId="0" fontId="16" fillId="32" borderId="38" xfId="0" applyFont="1" applyFill="1" applyBorder="1" applyAlignment="1">
      <alignment horizontal="left" vertical="top" wrapText="1"/>
    </xf>
    <xf numFmtId="0" fontId="5" fillId="32" borderId="0" xfId="0" applyFont="1" applyFill="1" applyBorder="1" applyAlignment="1">
      <alignment horizontal="left" wrapText="1"/>
    </xf>
    <xf numFmtId="0" fontId="19" fillId="32" borderId="0" xfId="0" applyFont="1" applyFill="1" applyBorder="1" applyAlignment="1">
      <alignment horizontal="left" wrapText="1"/>
    </xf>
    <xf numFmtId="0" fontId="56" fillId="0" borderId="10" xfId="0" applyFont="1" applyBorder="1" applyAlignment="1">
      <alignment horizontal="center"/>
    </xf>
    <xf numFmtId="0" fontId="57" fillId="0" borderId="25" xfId="0" applyFont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/>
    </xf>
    <xf numFmtId="4" fontId="20" fillId="32" borderId="0" xfId="0" applyNumberFormat="1" applyFont="1" applyFill="1" applyBorder="1" applyAlignment="1">
      <alignment horizontal="center"/>
    </xf>
    <xf numFmtId="0" fontId="19" fillId="32" borderId="0" xfId="0" applyFont="1" applyFill="1" applyBorder="1" applyAlignment="1">
      <alignment wrapText="1"/>
    </xf>
    <xf numFmtId="0" fontId="19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 wrapText="1"/>
    </xf>
    <xf numFmtId="4" fontId="14" fillId="32" borderId="0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61" fillId="0" borderId="31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11" fillId="32" borderId="0" xfId="53" applyFont="1" applyFill="1" applyBorder="1" applyAlignment="1">
      <alignment horizontal="center"/>
      <protection/>
    </xf>
    <xf numFmtId="0" fontId="8" fillId="32" borderId="12" xfId="0" applyNumberFormat="1" applyFont="1" applyFill="1" applyBorder="1" applyAlignment="1">
      <alignment horizontal="left" vertical="center" wrapText="1"/>
    </xf>
    <xf numFmtId="0" fontId="0" fillId="32" borderId="29" xfId="0" applyFill="1" applyBorder="1" applyAlignment="1">
      <alignment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25" xfId="0" applyFont="1" applyFill="1" applyBorder="1" applyAlignment="1">
      <alignment horizontal="left" vertical="center" wrapText="1"/>
    </xf>
    <xf numFmtId="0" fontId="6" fillId="32" borderId="3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187" fontId="5" fillId="0" borderId="14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2" fillId="3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міни по паспорту  1510180_22_08_2017 з ПСЕР" xfId="52"/>
    <cellStyle name="Обычный_Паспорт 091303,091304 +091205  2014р.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7"/>
  <sheetViews>
    <sheetView tabSelected="1" zoomScalePageLayoutView="0" workbookViewId="0" topLeftCell="A17">
      <selection activeCell="R19" sqref="R19"/>
    </sheetView>
  </sheetViews>
  <sheetFormatPr defaultColWidth="21.57421875" defaultRowHeight="15"/>
  <cols>
    <col min="1" max="1" width="6.57421875" style="4" customWidth="1"/>
    <col min="2" max="4" width="21.57421875" style="4" customWidth="1"/>
    <col min="5" max="5" width="22.28125" style="4" customWidth="1"/>
    <col min="6" max="6" width="20.7109375" style="4" customWidth="1"/>
    <col min="7" max="7" width="16.57421875" style="4" customWidth="1"/>
    <col min="8" max="8" width="15.8515625" style="4" customWidth="1"/>
    <col min="9" max="9" width="0" style="4" hidden="1" customWidth="1"/>
    <col min="10" max="10" width="9.421875" style="4" hidden="1" customWidth="1"/>
    <col min="11" max="11" width="8.28125" style="4" hidden="1" customWidth="1"/>
    <col min="12" max="12" width="10.28125" style="4" hidden="1" customWidth="1"/>
    <col min="13" max="16" width="0" style="4" hidden="1" customWidth="1"/>
    <col min="17" max="16384" width="21.57421875" style="4" customWidth="1"/>
  </cols>
  <sheetData>
    <row r="1" spans="6:7" ht="15" customHeight="1">
      <c r="F1" s="298" t="s">
        <v>0</v>
      </c>
      <c r="G1" s="314"/>
    </row>
    <row r="2" ht="15">
      <c r="F2" s="4" t="s">
        <v>53</v>
      </c>
    </row>
    <row r="3" ht="15">
      <c r="F3" s="4" t="s">
        <v>54</v>
      </c>
    </row>
    <row r="4" spans="6:8" ht="30" customHeight="1">
      <c r="F4" s="315" t="s">
        <v>88</v>
      </c>
      <c r="G4" s="315"/>
      <c r="H4" s="315"/>
    </row>
    <row r="7" spans="1:7" ht="15.75">
      <c r="A7" s="1"/>
      <c r="F7" s="298" t="s">
        <v>0</v>
      </c>
      <c r="G7" s="314"/>
    </row>
    <row r="8" spans="1:8" ht="15.75">
      <c r="A8" s="1"/>
      <c r="F8" s="316" t="s">
        <v>85</v>
      </c>
      <c r="G8" s="316"/>
      <c r="H8" s="316"/>
    </row>
    <row r="9" spans="1:8" ht="39" customHeight="1">
      <c r="A9" s="1"/>
      <c r="B9" s="1"/>
      <c r="F9" s="310" t="s">
        <v>56</v>
      </c>
      <c r="G9" s="310"/>
      <c r="H9" s="310"/>
    </row>
    <row r="10" spans="1:8" ht="24" customHeight="1">
      <c r="A10" s="1"/>
      <c r="F10" s="308" t="s">
        <v>1</v>
      </c>
      <c r="G10" s="308"/>
      <c r="H10" s="308"/>
    </row>
    <row r="11" spans="1:6" ht="15.75" hidden="1">
      <c r="A11" s="1"/>
      <c r="F11" s="1"/>
    </row>
    <row r="12" spans="1:8" ht="29.25" customHeight="1" hidden="1">
      <c r="A12" s="1"/>
      <c r="B12" s="1"/>
      <c r="F12" s="310"/>
      <c r="G12" s="310"/>
      <c r="H12" s="310"/>
    </row>
    <row r="13" spans="1:8" ht="15" customHeight="1" hidden="1">
      <c r="A13" s="1"/>
      <c r="F13" s="308"/>
      <c r="G13" s="308"/>
      <c r="H13" s="308"/>
    </row>
    <row r="14" spans="1:8" ht="15.75" customHeight="1">
      <c r="A14" s="1"/>
      <c r="F14" s="195" t="s">
        <v>269</v>
      </c>
      <c r="G14" s="195"/>
      <c r="H14" s="195"/>
    </row>
    <row r="17" spans="1:8" ht="15.75">
      <c r="A17" s="309" t="s">
        <v>2</v>
      </c>
      <c r="B17" s="309"/>
      <c r="C17" s="309"/>
      <c r="D17" s="309"/>
      <c r="E17" s="309"/>
      <c r="F17" s="309"/>
      <c r="G17" s="309"/>
      <c r="H17" s="309"/>
    </row>
    <row r="18" spans="1:8" ht="15.75">
      <c r="A18" s="309" t="s">
        <v>38</v>
      </c>
      <c r="B18" s="309"/>
      <c r="C18" s="309"/>
      <c r="D18" s="309"/>
      <c r="E18" s="309"/>
      <c r="F18" s="309"/>
      <c r="G18" s="309"/>
      <c r="H18" s="309"/>
    </row>
    <row r="21" spans="1:8" ht="19.5" customHeight="1">
      <c r="A21" s="297" t="s">
        <v>3</v>
      </c>
      <c r="B21" s="54" t="s">
        <v>82</v>
      </c>
      <c r="C21" s="297"/>
      <c r="D21" s="305" t="s">
        <v>56</v>
      </c>
      <c r="E21" s="306"/>
      <c r="F21" s="306"/>
      <c r="G21" s="306"/>
      <c r="H21" s="306"/>
    </row>
    <row r="22" spans="1:8" ht="15.75">
      <c r="A22" s="297"/>
      <c r="B22" s="41" t="s">
        <v>83</v>
      </c>
      <c r="C22" s="297"/>
      <c r="D22" s="2"/>
      <c r="E22" s="303" t="s">
        <v>36</v>
      </c>
      <c r="F22" s="303"/>
      <c r="G22" s="303"/>
      <c r="H22" s="303"/>
    </row>
    <row r="23" spans="1:8" ht="24" customHeight="1">
      <c r="A23" s="297" t="s">
        <v>4</v>
      </c>
      <c r="B23" s="54" t="s">
        <v>84</v>
      </c>
      <c r="C23" s="297"/>
      <c r="D23" s="305" t="s">
        <v>56</v>
      </c>
      <c r="E23" s="306"/>
      <c r="F23" s="306"/>
      <c r="G23" s="306"/>
      <c r="H23" s="306"/>
    </row>
    <row r="24" spans="1:8" ht="15.75">
      <c r="A24" s="297"/>
      <c r="B24" s="41" t="s">
        <v>83</v>
      </c>
      <c r="C24" s="297"/>
      <c r="D24" s="2"/>
      <c r="E24" s="307" t="s">
        <v>35</v>
      </c>
      <c r="F24" s="307"/>
      <c r="G24" s="307"/>
      <c r="H24" s="307"/>
    </row>
    <row r="25" spans="1:8" ht="37.5" customHeight="1">
      <c r="A25" s="297" t="s">
        <v>5</v>
      </c>
      <c r="B25" s="55" t="s">
        <v>87</v>
      </c>
      <c r="C25" s="5">
        <v>1020</v>
      </c>
      <c r="D25" s="305" t="s">
        <v>41</v>
      </c>
      <c r="E25" s="306"/>
      <c r="F25" s="306"/>
      <c r="G25" s="306"/>
      <c r="H25" s="306"/>
    </row>
    <row r="26" spans="1:8" ht="15">
      <c r="A26" s="297"/>
      <c r="B26" s="6" t="s">
        <v>55</v>
      </c>
      <c r="C26" s="6" t="s">
        <v>6</v>
      </c>
      <c r="D26" s="6"/>
      <c r="E26" s="303" t="s">
        <v>37</v>
      </c>
      <c r="F26" s="303"/>
      <c r="G26" s="303"/>
      <c r="H26" s="303"/>
    </row>
    <row r="27" spans="1:8" ht="42" customHeight="1">
      <c r="A27" s="2" t="s">
        <v>7</v>
      </c>
      <c r="B27" s="291" t="s">
        <v>265</v>
      </c>
      <c r="C27" s="291"/>
      <c r="D27" s="291"/>
      <c r="E27" s="291"/>
      <c r="F27" s="291"/>
      <c r="G27" s="291"/>
      <c r="H27" s="291"/>
    </row>
    <row r="28" spans="1:8" ht="22.5" customHeight="1">
      <c r="A28" s="2" t="s">
        <v>8</v>
      </c>
      <c r="B28" s="300" t="s">
        <v>57</v>
      </c>
      <c r="C28" s="300"/>
      <c r="D28" s="300"/>
      <c r="E28" s="300"/>
      <c r="F28" s="300"/>
      <c r="G28" s="300"/>
      <c r="H28" s="300"/>
    </row>
    <row r="29" spans="1:8" ht="27" customHeight="1">
      <c r="A29" s="2"/>
      <c r="B29" s="301" t="s">
        <v>59</v>
      </c>
      <c r="C29" s="301"/>
      <c r="D29" s="301"/>
      <c r="E29" s="301"/>
      <c r="F29" s="301"/>
      <c r="G29" s="301"/>
      <c r="H29" s="301"/>
    </row>
    <row r="30" spans="1:8" ht="27" customHeight="1">
      <c r="A30" s="2"/>
      <c r="B30" s="301" t="s">
        <v>60</v>
      </c>
      <c r="C30" s="301"/>
      <c r="D30" s="301"/>
      <c r="E30" s="301"/>
      <c r="F30" s="301"/>
      <c r="G30" s="301"/>
      <c r="H30" s="301"/>
    </row>
    <row r="31" spans="1:18" ht="80.25" customHeight="1" hidden="1">
      <c r="A31" s="2"/>
      <c r="B31" s="300"/>
      <c r="C31" s="300"/>
      <c r="D31" s="300"/>
      <c r="E31" s="300"/>
      <c r="F31" s="300"/>
      <c r="G31" s="300"/>
      <c r="H31" s="300"/>
      <c r="R31" s="4">
        <v>724634</v>
      </c>
    </row>
    <row r="32" spans="1:14" ht="23.25" customHeight="1">
      <c r="A32" s="2"/>
      <c r="B32" s="299" t="s">
        <v>62</v>
      </c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  <row r="33" spans="1:14" ht="36" customHeight="1">
      <c r="A33" s="2"/>
      <c r="B33" s="299" t="s">
        <v>61</v>
      </c>
      <c r="C33" s="299"/>
      <c r="D33" s="299"/>
      <c r="E33" s="299"/>
      <c r="F33" s="299"/>
      <c r="G33" s="299"/>
      <c r="H33" s="299"/>
      <c r="I33" s="26"/>
      <c r="J33" s="26"/>
      <c r="K33" s="26"/>
      <c r="L33" s="26"/>
      <c r="M33" s="26"/>
      <c r="N33" s="26"/>
    </row>
    <row r="34" spans="1:14" ht="69" customHeight="1">
      <c r="A34" s="2"/>
      <c r="B34" s="299" t="s">
        <v>58</v>
      </c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ht="31.5" customHeight="1">
      <c r="A35" s="2"/>
      <c r="B35" s="299" t="s">
        <v>63</v>
      </c>
      <c r="C35" s="299"/>
      <c r="D35" s="299"/>
      <c r="E35" s="299"/>
      <c r="F35" s="299"/>
      <c r="G35" s="299"/>
      <c r="H35" s="299"/>
      <c r="I35" s="26"/>
      <c r="J35" s="26"/>
      <c r="K35" s="26"/>
      <c r="L35" s="26"/>
      <c r="M35" s="26"/>
      <c r="N35" s="26"/>
    </row>
    <row r="36" spans="1:14" ht="24.75" customHeight="1">
      <c r="A36" s="2"/>
      <c r="B36" s="299" t="s">
        <v>262</v>
      </c>
      <c r="C36" s="299"/>
      <c r="D36" s="299"/>
      <c r="E36" s="299"/>
      <c r="F36" s="299"/>
      <c r="G36" s="299"/>
      <c r="H36" s="299"/>
      <c r="I36" s="25"/>
      <c r="J36" s="25"/>
      <c r="K36" s="25"/>
      <c r="L36" s="25"/>
      <c r="M36" s="25"/>
      <c r="N36" s="25"/>
    </row>
    <row r="37" spans="1:8" ht="29.25" customHeight="1">
      <c r="A37" s="2" t="s">
        <v>9</v>
      </c>
      <c r="B37" s="291" t="s">
        <v>86</v>
      </c>
      <c r="C37" s="291"/>
      <c r="D37" s="291"/>
      <c r="E37" s="291"/>
      <c r="F37" s="291"/>
      <c r="G37" s="291"/>
      <c r="H37" s="291"/>
    </row>
    <row r="38" spans="1:7" ht="25.5" customHeight="1">
      <c r="A38" s="49" t="s">
        <v>10</v>
      </c>
      <c r="B38" s="36" t="s">
        <v>75</v>
      </c>
      <c r="C38" s="36"/>
      <c r="D38" s="36"/>
      <c r="E38" s="36"/>
      <c r="F38" s="36"/>
      <c r="G38" s="36"/>
    </row>
    <row r="39" spans="1:8" ht="33" customHeight="1">
      <c r="A39" s="49"/>
      <c r="B39" s="302" t="s">
        <v>77</v>
      </c>
      <c r="C39" s="302"/>
      <c r="D39" s="302"/>
      <c r="E39" s="302"/>
      <c r="F39" s="302"/>
      <c r="G39" s="302"/>
      <c r="H39" s="302"/>
    </row>
    <row r="40" spans="1:5" ht="24" customHeight="1">
      <c r="A40" s="2" t="s">
        <v>14</v>
      </c>
      <c r="B40" s="298" t="s">
        <v>11</v>
      </c>
      <c r="C40" s="298"/>
      <c r="D40" s="298"/>
      <c r="E40" s="298"/>
    </row>
    <row r="41" spans="1:8" ht="15.75">
      <c r="A41" s="7" t="s">
        <v>12</v>
      </c>
      <c r="B41" s="304" t="s">
        <v>13</v>
      </c>
      <c r="C41" s="304"/>
      <c r="D41" s="304"/>
      <c r="E41" s="304"/>
      <c r="F41" s="304"/>
      <c r="G41" s="304"/>
      <c r="H41" s="304"/>
    </row>
    <row r="42" spans="1:8" ht="30.75" customHeight="1">
      <c r="A42" s="7">
        <v>1</v>
      </c>
      <c r="B42" s="220" t="s">
        <v>42</v>
      </c>
      <c r="C42" s="287"/>
      <c r="D42" s="287"/>
      <c r="E42" s="287"/>
      <c r="F42" s="287"/>
      <c r="G42" s="287"/>
      <c r="H42" s="248"/>
    </row>
    <row r="43" ht="12" customHeight="1">
      <c r="A43" s="3"/>
    </row>
    <row r="44" ht="15.75">
      <c r="A44" s="3"/>
    </row>
    <row r="45" spans="1:8" ht="15.75">
      <c r="A45" s="2" t="s">
        <v>22</v>
      </c>
      <c r="B45" s="291" t="s">
        <v>15</v>
      </c>
      <c r="C45" s="291"/>
      <c r="D45" s="291"/>
      <c r="E45" s="291"/>
      <c r="F45" s="291"/>
      <c r="G45" s="291"/>
      <c r="H45" s="291"/>
    </row>
    <row r="46" spans="1:7" ht="15.75">
      <c r="A46" s="3"/>
      <c r="G46" s="9" t="s">
        <v>16</v>
      </c>
    </row>
    <row r="47" spans="1:7" ht="31.5">
      <c r="A47" s="7" t="s">
        <v>12</v>
      </c>
      <c r="B47" s="285" t="s">
        <v>17</v>
      </c>
      <c r="C47" s="286"/>
      <c r="D47" s="7" t="s">
        <v>18</v>
      </c>
      <c r="E47" s="7" t="s">
        <v>19</v>
      </c>
      <c r="F47" s="7" t="s">
        <v>20</v>
      </c>
      <c r="G47" s="7" t="s">
        <v>21</v>
      </c>
    </row>
    <row r="48" spans="1:7" ht="15.75">
      <c r="A48" s="7">
        <v>1</v>
      </c>
      <c r="B48" s="285">
        <v>2</v>
      </c>
      <c r="C48" s="286"/>
      <c r="D48" s="7">
        <v>3</v>
      </c>
      <c r="E48" s="7">
        <v>4</v>
      </c>
      <c r="F48" s="7">
        <v>5</v>
      </c>
      <c r="G48" s="7">
        <v>6</v>
      </c>
    </row>
    <row r="49" spans="1:7" ht="99.75" customHeight="1">
      <c r="A49" s="7">
        <v>1</v>
      </c>
      <c r="B49" s="220" t="s">
        <v>42</v>
      </c>
      <c r="C49" s="224"/>
      <c r="D49" s="48">
        <f>16742105+33650+125000-724634</f>
        <v>16176121</v>
      </c>
      <c r="E49" s="48">
        <v>286458</v>
      </c>
      <c r="F49" s="48"/>
      <c r="G49" s="48">
        <f>D49+E49</f>
        <v>16462579</v>
      </c>
    </row>
    <row r="50" spans="1:7" ht="49.5" customHeight="1">
      <c r="A50" s="56">
        <v>2</v>
      </c>
      <c r="B50" s="294" t="s">
        <v>89</v>
      </c>
      <c r="C50" s="295"/>
      <c r="D50" s="57"/>
      <c r="E50" s="48">
        <f>70000+1000000+500000+185000</f>
        <v>1755000</v>
      </c>
      <c r="F50" s="48">
        <f>E50</f>
        <v>1755000</v>
      </c>
      <c r="G50" s="48">
        <f>D50+E50</f>
        <v>1755000</v>
      </c>
    </row>
    <row r="51" spans="1:7" ht="88.5" customHeight="1">
      <c r="A51" s="56">
        <v>3</v>
      </c>
      <c r="B51" s="294" t="s">
        <v>154</v>
      </c>
      <c r="C51" s="295"/>
      <c r="D51" s="57"/>
      <c r="E51" s="48">
        <f>350000+600000+130000+500000</f>
        <v>1580000</v>
      </c>
      <c r="F51" s="48">
        <f>E51</f>
        <v>1580000</v>
      </c>
      <c r="G51" s="48">
        <f>D51+E51</f>
        <v>1580000</v>
      </c>
    </row>
    <row r="52" spans="1:7" ht="15.75">
      <c r="A52" s="285" t="s">
        <v>21</v>
      </c>
      <c r="B52" s="296"/>
      <c r="C52" s="216"/>
      <c r="D52" s="48">
        <f>SUM(D49:D49)</f>
        <v>16176121</v>
      </c>
      <c r="E52" s="48">
        <f>SUM(E49:E51)</f>
        <v>3621458</v>
      </c>
      <c r="F52" s="48">
        <f>F51+F50</f>
        <v>3335000</v>
      </c>
      <c r="G52" s="48">
        <f>D52+E52</f>
        <v>19797579</v>
      </c>
    </row>
    <row r="53" ht="15.75">
      <c r="A53" s="3"/>
    </row>
    <row r="54" ht="3" customHeight="1">
      <c r="A54" s="3"/>
    </row>
    <row r="55" spans="1:8" ht="15.75">
      <c r="A55" s="297" t="s">
        <v>25</v>
      </c>
      <c r="B55" s="291" t="s">
        <v>23</v>
      </c>
      <c r="C55" s="291"/>
      <c r="D55" s="291"/>
      <c r="E55" s="291"/>
      <c r="F55" s="291"/>
      <c r="G55" s="291"/>
      <c r="H55" s="291"/>
    </row>
    <row r="56" spans="1:2" ht="15.75">
      <c r="A56" s="297"/>
      <c r="B56" s="1" t="s">
        <v>16</v>
      </c>
    </row>
    <row r="57" ht="6" customHeight="1">
      <c r="A57" s="3"/>
    </row>
    <row r="58" ht="3" customHeight="1">
      <c r="A58" s="3"/>
    </row>
    <row r="59" spans="2:6" ht="15.75">
      <c r="B59" s="285" t="s">
        <v>24</v>
      </c>
      <c r="C59" s="286"/>
      <c r="D59" s="7" t="s">
        <v>18</v>
      </c>
      <c r="E59" s="7" t="s">
        <v>19</v>
      </c>
      <c r="F59" s="7" t="s">
        <v>21</v>
      </c>
    </row>
    <row r="60" spans="2:6" ht="15.75">
      <c r="B60" s="285">
        <v>1</v>
      </c>
      <c r="C60" s="286"/>
      <c r="D60" s="7">
        <v>2</v>
      </c>
      <c r="E60" s="7">
        <v>3</v>
      </c>
      <c r="F60" s="7">
        <v>4</v>
      </c>
    </row>
    <row r="61" spans="2:6" ht="48" customHeight="1">
      <c r="B61" s="292"/>
      <c r="C61" s="293"/>
      <c r="D61" s="8"/>
      <c r="E61" s="8"/>
      <c r="F61" s="8">
        <f>D61+E61</f>
        <v>0</v>
      </c>
    </row>
    <row r="62" spans="2:6" ht="38.25" customHeight="1">
      <c r="B62" s="292"/>
      <c r="C62" s="293"/>
      <c r="D62" s="8"/>
      <c r="E62" s="8"/>
      <c r="F62" s="8">
        <f>D62+E62</f>
        <v>0</v>
      </c>
    </row>
    <row r="63" spans="2:6" ht="15.75">
      <c r="B63" s="292" t="s">
        <v>21</v>
      </c>
      <c r="C63" s="293"/>
      <c r="D63" s="8">
        <f>SUM(D61:D62)</f>
        <v>0</v>
      </c>
      <c r="E63" s="8">
        <f>SUM(E61:E62)</f>
        <v>0</v>
      </c>
      <c r="F63" s="8">
        <f>SUM(F61:F62)</f>
        <v>0</v>
      </c>
    </row>
    <row r="64" ht="8.25" customHeight="1">
      <c r="A64" s="3"/>
    </row>
    <row r="65" ht="7.5" customHeight="1">
      <c r="A65" s="3"/>
    </row>
    <row r="66" spans="1:8" ht="15.75">
      <c r="A66" s="2" t="s">
        <v>76</v>
      </c>
      <c r="B66" s="291" t="s">
        <v>26</v>
      </c>
      <c r="C66" s="291"/>
      <c r="D66" s="291"/>
      <c r="E66" s="291"/>
      <c r="F66" s="291"/>
      <c r="G66" s="291"/>
      <c r="H66" s="291"/>
    </row>
    <row r="67" ht="3" customHeight="1">
      <c r="A67" s="3"/>
    </row>
    <row r="68" ht="15.75">
      <c r="A68" s="3"/>
    </row>
    <row r="69" spans="1:8" ht="46.5" customHeight="1">
      <c r="A69" s="7" t="s">
        <v>12</v>
      </c>
      <c r="B69" s="285" t="s">
        <v>27</v>
      </c>
      <c r="C69" s="286"/>
      <c r="D69" s="7" t="s">
        <v>28</v>
      </c>
      <c r="E69" s="7" t="s">
        <v>29</v>
      </c>
      <c r="F69" s="7" t="s">
        <v>18</v>
      </c>
      <c r="G69" s="7" t="s">
        <v>19</v>
      </c>
      <c r="H69" s="7" t="s">
        <v>21</v>
      </c>
    </row>
    <row r="70" spans="1:8" ht="15.75">
      <c r="A70" s="7">
        <v>1</v>
      </c>
      <c r="B70" s="285">
        <v>2</v>
      </c>
      <c r="C70" s="286"/>
      <c r="D70" s="7">
        <v>3</v>
      </c>
      <c r="E70" s="7">
        <v>4</v>
      </c>
      <c r="F70" s="7">
        <v>5</v>
      </c>
      <c r="G70" s="7">
        <v>6</v>
      </c>
      <c r="H70" s="7">
        <v>7</v>
      </c>
    </row>
    <row r="71" spans="1:8" ht="31.5" customHeight="1">
      <c r="A71" s="7"/>
      <c r="B71" s="220" t="s">
        <v>101</v>
      </c>
      <c r="C71" s="287"/>
      <c r="D71" s="287"/>
      <c r="E71" s="287"/>
      <c r="F71" s="287"/>
      <c r="G71" s="287"/>
      <c r="H71" s="248"/>
    </row>
    <row r="72" spans="1:11" ht="15.75">
      <c r="A72" s="7">
        <v>1</v>
      </c>
      <c r="B72" s="217" t="s">
        <v>30</v>
      </c>
      <c r="C72" s="218"/>
      <c r="D72" s="218"/>
      <c r="E72" s="218"/>
      <c r="F72" s="218"/>
      <c r="G72" s="218"/>
      <c r="H72" s="219"/>
      <c r="J72" s="13"/>
      <c r="K72" s="14"/>
    </row>
    <row r="73" spans="1:11" ht="79.5" customHeight="1">
      <c r="A73" s="7"/>
      <c r="B73" s="220" t="s">
        <v>69</v>
      </c>
      <c r="C73" s="248"/>
      <c r="D73" s="7" t="s">
        <v>70</v>
      </c>
      <c r="E73" s="7" t="s">
        <v>71</v>
      </c>
      <c r="F73" s="53">
        <f>D49</f>
        <v>16176121</v>
      </c>
      <c r="G73" s="53">
        <f>E49</f>
        <v>286458</v>
      </c>
      <c r="H73" s="53">
        <f>G73+F73</f>
        <v>16462579</v>
      </c>
      <c r="J73" s="13"/>
      <c r="K73" s="14"/>
    </row>
    <row r="74" spans="1:11" ht="51" customHeight="1">
      <c r="A74" s="7"/>
      <c r="B74" s="223" t="s">
        <v>43</v>
      </c>
      <c r="C74" s="216"/>
      <c r="D74" s="12" t="s">
        <v>44</v>
      </c>
      <c r="E74" s="16" t="s">
        <v>47</v>
      </c>
      <c r="F74" s="18">
        <v>1</v>
      </c>
      <c r="G74" s="19"/>
      <c r="H74" s="12">
        <f>F74+G74</f>
        <v>1</v>
      </c>
      <c r="I74" s="10"/>
      <c r="J74" s="10"/>
      <c r="K74" s="11"/>
    </row>
    <row r="75" spans="1:12" ht="32.25" customHeight="1">
      <c r="A75" s="7"/>
      <c r="B75" s="223" t="s">
        <v>268</v>
      </c>
      <c r="C75" s="216"/>
      <c r="D75" s="12" t="s">
        <v>45</v>
      </c>
      <c r="E75" s="16" t="s">
        <v>46</v>
      </c>
      <c r="F75" s="187">
        <v>171</v>
      </c>
      <c r="G75" s="19"/>
      <c r="H75" s="12">
        <f aca="true" t="shared" si="0" ref="H75:H80">F75+G75</f>
        <v>171</v>
      </c>
      <c r="I75" s="10"/>
      <c r="J75" s="10"/>
      <c r="K75" s="10"/>
      <c r="L75" s="22"/>
    </row>
    <row r="76" spans="1:16" ht="18" customHeight="1">
      <c r="A76" s="7"/>
      <c r="B76" s="223" t="s">
        <v>64</v>
      </c>
      <c r="C76" s="216"/>
      <c r="D76" s="12" t="s">
        <v>44</v>
      </c>
      <c r="E76" s="16" t="s">
        <v>46</v>
      </c>
      <c r="F76" s="187">
        <v>92.75</v>
      </c>
      <c r="G76" s="19"/>
      <c r="H76" s="12">
        <f t="shared" si="0"/>
        <v>92.75</v>
      </c>
      <c r="I76" s="10"/>
      <c r="J76" s="10"/>
      <c r="K76" s="11"/>
      <c r="L76" s="27"/>
      <c r="M76" s="11"/>
      <c r="N76" s="11"/>
      <c r="O76" s="11"/>
      <c r="P76" s="11"/>
    </row>
    <row r="77" spans="1:16" ht="18" customHeight="1">
      <c r="A77" s="7"/>
      <c r="B77" s="223" t="s">
        <v>65</v>
      </c>
      <c r="C77" s="216"/>
      <c r="D77" s="12" t="s">
        <v>44</v>
      </c>
      <c r="E77" s="16" t="s">
        <v>46</v>
      </c>
      <c r="F77" s="187">
        <v>8</v>
      </c>
      <c r="G77" s="19"/>
      <c r="H77" s="12">
        <f t="shared" si="0"/>
        <v>8</v>
      </c>
      <c r="I77" s="10"/>
      <c r="J77" s="10"/>
      <c r="K77" s="11"/>
      <c r="L77" s="27"/>
      <c r="M77" s="11"/>
      <c r="N77" s="11"/>
      <c r="O77" s="11"/>
      <c r="P77" s="11"/>
    </row>
    <row r="78" spans="1:16" ht="18" customHeight="1">
      <c r="A78" s="7"/>
      <c r="B78" s="223" t="s">
        <v>66</v>
      </c>
      <c r="C78" s="216"/>
      <c r="D78" s="12" t="s">
        <v>44</v>
      </c>
      <c r="E78" s="16" t="s">
        <v>46</v>
      </c>
      <c r="F78" s="187">
        <v>5.75</v>
      </c>
      <c r="G78" s="19"/>
      <c r="H78" s="12">
        <f t="shared" si="0"/>
        <v>5.75</v>
      </c>
      <c r="I78" s="10"/>
      <c r="J78" s="284"/>
      <c r="K78" s="284"/>
      <c r="L78" s="284"/>
      <c r="M78" s="284"/>
      <c r="N78" s="284"/>
      <c r="O78" s="284"/>
      <c r="P78" s="284"/>
    </row>
    <row r="79" spans="1:16" ht="18" customHeight="1">
      <c r="A79" s="7"/>
      <c r="B79" s="223" t="s">
        <v>67</v>
      </c>
      <c r="C79" s="216"/>
      <c r="D79" s="12" t="s">
        <v>44</v>
      </c>
      <c r="E79" s="16" t="s">
        <v>46</v>
      </c>
      <c r="F79" s="187">
        <v>34.5</v>
      </c>
      <c r="G79" s="19"/>
      <c r="H79" s="12">
        <f t="shared" si="0"/>
        <v>34.5</v>
      </c>
      <c r="I79" s="10"/>
      <c r="J79" s="284"/>
      <c r="K79" s="284"/>
      <c r="L79" s="284"/>
      <c r="M79" s="284"/>
      <c r="N79" s="284"/>
      <c r="O79" s="284"/>
      <c r="P79" s="284"/>
    </row>
    <row r="80" spans="1:16" ht="19.5" customHeight="1">
      <c r="A80" s="7"/>
      <c r="B80" s="223" t="s">
        <v>68</v>
      </c>
      <c r="C80" s="216"/>
      <c r="D80" s="12" t="s">
        <v>44</v>
      </c>
      <c r="E80" s="16" t="s">
        <v>46</v>
      </c>
      <c r="F80" s="187">
        <v>30</v>
      </c>
      <c r="G80" s="19"/>
      <c r="H80" s="12">
        <f t="shared" si="0"/>
        <v>30</v>
      </c>
      <c r="I80" s="10"/>
      <c r="J80" s="284"/>
      <c r="K80" s="284"/>
      <c r="L80" s="284"/>
      <c r="M80" s="284"/>
      <c r="N80" s="284"/>
      <c r="O80" s="284"/>
      <c r="P80" s="284"/>
    </row>
    <row r="81" spans="1:16" ht="15.75">
      <c r="A81" s="7">
        <v>2</v>
      </c>
      <c r="B81" s="288" t="s">
        <v>31</v>
      </c>
      <c r="C81" s="289"/>
      <c r="D81" s="289"/>
      <c r="E81" s="289"/>
      <c r="F81" s="289"/>
      <c r="G81" s="289"/>
      <c r="H81" s="290"/>
      <c r="J81" s="284"/>
      <c r="K81" s="284"/>
      <c r="L81" s="284"/>
      <c r="M81" s="284"/>
      <c r="N81" s="284"/>
      <c r="O81" s="284"/>
      <c r="P81" s="284"/>
    </row>
    <row r="82" spans="1:16" ht="30.75" customHeight="1">
      <c r="A82" s="7"/>
      <c r="B82" s="282" t="s">
        <v>48</v>
      </c>
      <c r="C82" s="283"/>
      <c r="D82" s="182" t="s">
        <v>45</v>
      </c>
      <c r="E82" s="183" t="s">
        <v>78</v>
      </c>
      <c r="F82" s="132">
        <v>5780</v>
      </c>
      <c r="G82" s="184"/>
      <c r="H82" s="185">
        <f>F82+G82</f>
        <v>5780</v>
      </c>
      <c r="I82" s="21"/>
      <c r="J82" s="284"/>
      <c r="K82" s="284"/>
      <c r="L82" s="284"/>
      <c r="M82" s="284"/>
      <c r="N82" s="284"/>
      <c r="O82" s="284"/>
      <c r="P82" s="284"/>
    </row>
    <row r="83" spans="1:16" ht="37.5" customHeight="1">
      <c r="A83" s="7"/>
      <c r="B83" s="282" t="s">
        <v>49</v>
      </c>
      <c r="C83" s="283"/>
      <c r="D83" s="182" t="s">
        <v>45</v>
      </c>
      <c r="E83" s="183" t="s">
        <v>78</v>
      </c>
      <c r="F83" s="132">
        <v>5331</v>
      </c>
      <c r="G83" s="184"/>
      <c r="H83" s="185">
        <f>F83+G83</f>
        <v>5331</v>
      </c>
      <c r="I83" s="21"/>
      <c r="J83" s="281"/>
      <c r="K83" s="281"/>
      <c r="L83" s="281"/>
      <c r="M83" s="11"/>
      <c r="N83" s="11"/>
      <c r="O83" s="11"/>
      <c r="P83" s="11"/>
    </row>
    <row r="84" spans="1:16" ht="30.75" customHeight="1">
      <c r="A84" s="7"/>
      <c r="B84" s="282" t="s">
        <v>50</v>
      </c>
      <c r="C84" s="283"/>
      <c r="D84" s="182" t="s">
        <v>45</v>
      </c>
      <c r="E84" s="183" t="s">
        <v>78</v>
      </c>
      <c r="F84" s="132">
        <v>1065</v>
      </c>
      <c r="G84" s="184"/>
      <c r="H84" s="185">
        <f>F84+G84</f>
        <v>1065</v>
      </c>
      <c r="I84" s="21"/>
      <c r="J84" s="281"/>
      <c r="K84" s="281"/>
      <c r="L84" s="281"/>
      <c r="M84" s="11"/>
      <c r="N84" s="11"/>
      <c r="O84" s="11"/>
      <c r="P84" s="11"/>
    </row>
    <row r="85" spans="1:16" ht="30.75" customHeight="1">
      <c r="A85" s="7"/>
      <c r="B85" s="282" t="s">
        <v>51</v>
      </c>
      <c r="C85" s="283"/>
      <c r="D85" s="182" t="s">
        <v>45</v>
      </c>
      <c r="E85" s="183" t="s">
        <v>78</v>
      </c>
      <c r="F85" s="132">
        <v>4266</v>
      </c>
      <c r="G85" s="184"/>
      <c r="H85" s="185">
        <f>F85+G85</f>
        <v>4266</v>
      </c>
      <c r="I85" s="21"/>
      <c r="J85" s="281"/>
      <c r="K85" s="281"/>
      <c r="L85" s="281"/>
      <c r="M85" s="11"/>
      <c r="N85" s="11"/>
      <c r="O85" s="11"/>
      <c r="P85" s="11"/>
    </row>
    <row r="86" spans="1:16" ht="15.75" customHeight="1">
      <c r="A86" s="7">
        <v>3</v>
      </c>
      <c r="B86" s="271" t="s">
        <v>32</v>
      </c>
      <c r="C86" s="272"/>
      <c r="D86" s="272"/>
      <c r="E86" s="272"/>
      <c r="F86" s="272"/>
      <c r="G86" s="272"/>
      <c r="H86" s="273"/>
      <c r="I86" s="11"/>
      <c r="J86" s="281"/>
      <c r="K86" s="281"/>
      <c r="L86" s="281"/>
      <c r="M86" s="11"/>
      <c r="N86" s="11"/>
      <c r="O86" s="11"/>
      <c r="P86" s="11"/>
    </row>
    <row r="87" spans="1:16" ht="70.5" customHeight="1">
      <c r="A87" s="7"/>
      <c r="B87" s="244" t="s">
        <v>74</v>
      </c>
      <c r="C87" s="216"/>
      <c r="D87" s="20" t="s">
        <v>45</v>
      </c>
      <c r="E87" s="20" t="s">
        <v>78</v>
      </c>
      <c r="F87" s="28">
        <v>12</v>
      </c>
      <c r="G87" s="29"/>
      <c r="H87" s="30">
        <f>F87+G87</f>
        <v>12</v>
      </c>
      <c r="I87" s="15"/>
      <c r="J87" s="24"/>
      <c r="K87" s="11"/>
      <c r="L87" s="11"/>
      <c r="M87" s="11"/>
      <c r="N87" s="11"/>
      <c r="O87" s="11"/>
      <c r="P87" s="11"/>
    </row>
    <row r="88" spans="1:10" ht="61.5" customHeight="1">
      <c r="A88" s="7"/>
      <c r="B88" s="244" t="s">
        <v>247</v>
      </c>
      <c r="C88" s="216"/>
      <c r="D88" s="17" t="s">
        <v>246</v>
      </c>
      <c r="E88" s="20" t="s">
        <v>78</v>
      </c>
      <c r="F88" s="31">
        <f>F73/F83</f>
        <v>3034.350215719377</v>
      </c>
      <c r="G88" s="52">
        <f>G73/F83</f>
        <v>53.7343837929094</v>
      </c>
      <c r="H88" s="32">
        <f>F88+G88</f>
        <v>3088.0845995122863</v>
      </c>
      <c r="I88" s="15"/>
      <c r="J88" s="15"/>
    </row>
    <row r="89" spans="1:10" ht="15.75">
      <c r="A89" s="7">
        <v>4</v>
      </c>
      <c r="B89" s="217" t="s">
        <v>33</v>
      </c>
      <c r="C89" s="218"/>
      <c r="D89" s="218"/>
      <c r="E89" s="218"/>
      <c r="F89" s="218"/>
      <c r="G89" s="218"/>
      <c r="H89" s="219"/>
      <c r="I89" s="11"/>
      <c r="J89" s="11"/>
    </row>
    <row r="90" spans="1:10" ht="48" customHeight="1">
      <c r="A90" s="7"/>
      <c r="B90" s="223" t="s">
        <v>52</v>
      </c>
      <c r="C90" s="216"/>
      <c r="D90" s="12" t="s">
        <v>40</v>
      </c>
      <c r="E90" s="12" t="str">
        <f>E88</f>
        <v>розрахункові дані</v>
      </c>
      <c r="F90" s="33">
        <f>5331/5780*100</f>
        <v>92.2318339100346</v>
      </c>
      <c r="G90" s="34"/>
      <c r="H90" s="33">
        <f>F90</f>
        <v>92.2318339100346</v>
      </c>
      <c r="I90" s="10"/>
      <c r="J90" s="10"/>
    </row>
    <row r="91" spans="1:10" ht="23.25" customHeight="1">
      <c r="A91" s="7"/>
      <c r="B91" s="223" t="s">
        <v>100</v>
      </c>
      <c r="C91" s="266"/>
      <c r="D91" s="266"/>
      <c r="E91" s="266"/>
      <c r="F91" s="266"/>
      <c r="G91" s="266"/>
      <c r="H91" s="267"/>
      <c r="I91" s="10"/>
      <c r="J91" s="10"/>
    </row>
    <row r="92" spans="1:10" ht="25.5" customHeight="1">
      <c r="A92" s="7">
        <v>1</v>
      </c>
      <c r="B92" s="217" t="s">
        <v>30</v>
      </c>
      <c r="C92" s="218"/>
      <c r="D92" s="218"/>
      <c r="E92" s="218"/>
      <c r="F92" s="218"/>
      <c r="G92" s="218"/>
      <c r="H92" s="219"/>
      <c r="I92" s="10"/>
      <c r="J92" s="10"/>
    </row>
    <row r="93" spans="1:10" ht="62.25" customHeight="1">
      <c r="A93" s="81" t="s">
        <v>90</v>
      </c>
      <c r="B93" s="274" t="s">
        <v>245</v>
      </c>
      <c r="C93" s="234"/>
      <c r="D93" s="64" t="s">
        <v>39</v>
      </c>
      <c r="E93" s="161" t="s">
        <v>93</v>
      </c>
      <c r="F93" s="65"/>
      <c r="G93" s="66">
        <v>1500000</v>
      </c>
      <c r="H93" s="62">
        <v>1500000</v>
      </c>
      <c r="I93" s="60"/>
      <c r="J93" s="10"/>
    </row>
    <row r="94" spans="1:10" ht="30.75" customHeight="1" hidden="1">
      <c r="A94" s="81" t="s">
        <v>155</v>
      </c>
      <c r="B94" s="270" t="s">
        <v>176</v>
      </c>
      <c r="C94" s="196"/>
      <c r="D94" s="64" t="s">
        <v>39</v>
      </c>
      <c r="E94" s="161" t="s">
        <v>93</v>
      </c>
      <c r="F94" s="61"/>
      <c r="G94" s="62">
        <f>50000+950000+500000</f>
        <v>1500000</v>
      </c>
      <c r="H94" s="62">
        <f>G94</f>
        <v>1500000</v>
      </c>
      <c r="I94" s="59"/>
      <c r="J94" s="10"/>
    </row>
    <row r="95" spans="1:10" ht="33" customHeight="1" hidden="1">
      <c r="A95" s="81" t="s">
        <v>156</v>
      </c>
      <c r="B95" s="270" t="s">
        <v>177</v>
      </c>
      <c r="C95" s="196"/>
      <c r="D95" s="64" t="s">
        <v>39</v>
      </c>
      <c r="E95" s="161" t="s">
        <v>93</v>
      </c>
      <c r="F95" s="61"/>
      <c r="G95" s="62">
        <v>0</v>
      </c>
      <c r="H95" s="62">
        <f>G95</f>
        <v>0</v>
      </c>
      <c r="I95" s="59"/>
      <c r="J95" s="10"/>
    </row>
    <row r="96" spans="1:10" ht="39.75" customHeight="1">
      <c r="A96" s="81" t="s">
        <v>91</v>
      </c>
      <c r="B96" s="270" t="s">
        <v>96</v>
      </c>
      <c r="C96" s="196"/>
      <c r="D96" s="67" t="s">
        <v>44</v>
      </c>
      <c r="E96" s="160" t="s">
        <v>97</v>
      </c>
      <c r="F96" s="61"/>
      <c r="G96" s="19">
        <v>1</v>
      </c>
      <c r="H96" s="12">
        <f>F96+G96</f>
        <v>1</v>
      </c>
      <c r="I96" s="59"/>
      <c r="J96" s="10"/>
    </row>
    <row r="97" spans="1:10" ht="48" customHeight="1">
      <c r="A97" s="7" t="s">
        <v>95</v>
      </c>
      <c r="B97" s="223" t="s">
        <v>92</v>
      </c>
      <c r="C97" s="224"/>
      <c r="D97" s="12" t="s">
        <v>44</v>
      </c>
      <c r="E97" s="16" t="s">
        <v>94</v>
      </c>
      <c r="F97" s="18"/>
      <c r="G97" s="19">
        <v>1</v>
      </c>
      <c r="H97" s="12">
        <f>F97+G97</f>
        <v>1</v>
      </c>
      <c r="I97" s="10"/>
      <c r="J97" s="10"/>
    </row>
    <row r="98" spans="1:10" ht="48" customHeight="1">
      <c r="A98" s="7" t="s">
        <v>117</v>
      </c>
      <c r="B98" s="279" t="s">
        <v>178</v>
      </c>
      <c r="C98" s="280"/>
      <c r="D98" s="12" t="s">
        <v>45</v>
      </c>
      <c r="E98" s="12" t="s">
        <v>107</v>
      </c>
      <c r="F98" s="18"/>
      <c r="G98" s="190">
        <v>850</v>
      </c>
      <c r="H98" s="158">
        <v>850</v>
      </c>
      <c r="I98" s="10"/>
      <c r="J98" s="10"/>
    </row>
    <row r="99" spans="1:10" ht="48" customHeight="1">
      <c r="A99" s="7" t="s">
        <v>122</v>
      </c>
      <c r="B99" s="279" t="s">
        <v>220</v>
      </c>
      <c r="C99" s="280"/>
      <c r="D99" s="143" t="s">
        <v>39</v>
      </c>
      <c r="E99" s="12" t="s">
        <v>107</v>
      </c>
      <c r="F99" s="18"/>
      <c r="G99" s="186">
        <v>18000</v>
      </c>
      <c r="H99" s="53">
        <v>18000</v>
      </c>
      <c r="I99" s="10"/>
      <c r="J99" s="10"/>
    </row>
    <row r="100" spans="1:10" ht="48" customHeight="1">
      <c r="A100" s="7" t="s">
        <v>123</v>
      </c>
      <c r="B100" s="279" t="s">
        <v>221</v>
      </c>
      <c r="C100" s="280"/>
      <c r="D100" s="143" t="s">
        <v>39</v>
      </c>
      <c r="E100" s="12" t="s">
        <v>107</v>
      </c>
      <c r="F100" s="18"/>
      <c r="G100" s="186">
        <v>52000</v>
      </c>
      <c r="H100" s="53">
        <v>52000</v>
      </c>
      <c r="I100" s="10"/>
      <c r="J100" s="10"/>
    </row>
    <row r="101" spans="1:10" ht="48" customHeight="1">
      <c r="A101" s="7" t="s">
        <v>124</v>
      </c>
      <c r="B101" s="279" t="s">
        <v>222</v>
      </c>
      <c r="C101" s="280"/>
      <c r="D101" s="143" t="s">
        <v>44</v>
      </c>
      <c r="E101" s="160" t="s">
        <v>97</v>
      </c>
      <c r="F101" s="18"/>
      <c r="G101" s="155">
        <v>1</v>
      </c>
      <c r="H101" s="158">
        <v>1</v>
      </c>
      <c r="I101" s="10"/>
      <c r="J101" s="10"/>
    </row>
    <row r="102" spans="1:17" ht="75.75" customHeight="1">
      <c r="A102" s="7" t="s">
        <v>125</v>
      </c>
      <c r="B102" s="279" t="s">
        <v>239</v>
      </c>
      <c r="C102" s="280"/>
      <c r="D102" s="12" t="s">
        <v>44</v>
      </c>
      <c r="E102" s="160" t="s">
        <v>97</v>
      </c>
      <c r="F102" s="18"/>
      <c r="G102" s="155">
        <v>4</v>
      </c>
      <c r="H102" s="158">
        <v>4</v>
      </c>
      <c r="I102" s="10"/>
      <c r="J102" s="10"/>
      <c r="Q102" s="166"/>
    </row>
    <row r="103" spans="1:17" ht="75.75" customHeight="1">
      <c r="A103" s="7" t="s">
        <v>126</v>
      </c>
      <c r="B103" s="279" t="s">
        <v>240</v>
      </c>
      <c r="C103" s="280"/>
      <c r="D103" s="12" t="s">
        <v>44</v>
      </c>
      <c r="E103" s="160" t="s">
        <v>97</v>
      </c>
      <c r="F103" s="18"/>
      <c r="G103" s="155">
        <v>1</v>
      </c>
      <c r="H103" s="158">
        <v>1</v>
      </c>
      <c r="I103" s="10"/>
      <c r="J103" s="10"/>
      <c r="Q103" s="166"/>
    </row>
    <row r="104" spans="1:20" ht="75.75" customHeight="1">
      <c r="A104" s="7" t="s">
        <v>188</v>
      </c>
      <c r="B104" s="279" t="s">
        <v>241</v>
      </c>
      <c r="C104" s="280"/>
      <c r="D104" s="12" t="s">
        <v>44</v>
      </c>
      <c r="E104" s="160" t="s">
        <v>97</v>
      </c>
      <c r="F104" s="18"/>
      <c r="G104" s="155">
        <v>4</v>
      </c>
      <c r="H104" s="158">
        <v>4</v>
      </c>
      <c r="I104" s="10"/>
      <c r="J104" s="10"/>
      <c r="Q104" s="166"/>
      <c r="S104" s="192"/>
      <c r="T104" s="192"/>
    </row>
    <row r="105" spans="1:20" ht="75.75" customHeight="1">
      <c r="A105" s="7" t="s">
        <v>189</v>
      </c>
      <c r="B105" s="274" t="s">
        <v>248</v>
      </c>
      <c r="C105" s="234"/>
      <c r="D105" s="64" t="s">
        <v>39</v>
      </c>
      <c r="E105" s="168" t="s">
        <v>93</v>
      </c>
      <c r="F105" s="18"/>
      <c r="G105" s="186">
        <v>185000</v>
      </c>
      <c r="H105" s="53">
        <f aca="true" t="shared" si="1" ref="H105:H111">G105</f>
        <v>185000</v>
      </c>
      <c r="I105" s="10"/>
      <c r="J105" s="10"/>
      <c r="Q105" s="166"/>
      <c r="S105" s="192"/>
      <c r="T105" s="192"/>
    </row>
    <row r="106" spans="1:20" ht="36.75" customHeight="1">
      <c r="A106" s="7" t="s">
        <v>190</v>
      </c>
      <c r="B106" s="270" t="s">
        <v>263</v>
      </c>
      <c r="C106" s="196"/>
      <c r="D106" s="67" t="s">
        <v>44</v>
      </c>
      <c r="E106" s="169" t="s">
        <v>97</v>
      </c>
      <c r="F106" s="18"/>
      <c r="G106" s="155">
        <v>12</v>
      </c>
      <c r="H106" s="158">
        <f t="shared" si="1"/>
        <v>12</v>
      </c>
      <c r="I106" s="10"/>
      <c r="J106" s="10"/>
      <c r="Q106" s="166"/>
      <c r="S106" s="192"/>
      <c r="T106" s="192"/>
    </row>
    <row r="107" spans="1:20" ht="63" customHeight="1">
      <c r="A107" s="7" t="s">
        <v>230</v>
      </c>
      <c r="B107" s="223" t="s">
        <v>249</v>
      </c>
      <c r="C107" s="224"/>
      <c r="D107" s="12" t="s">
        <v>44</v>
      </c>
      <c r="E107" s="16" t="s">
        <v>94</v>
      </c>
      <c r="F107" s="18"/>
      <c r="G107" s="155">
        <v>1</v>
      </c>
      <c r="H107" s="158">
        <f t="shared" si="1"/>
        <v>1</v>
      </c>
      <c r="I107" s="10"/>
      <c r="J107" s="10"/>
      <c r="Q107" s="166"/>
      <c r="S107" s="192"/>
      <c r="T107" s="192"/>
    </row>
    <row r="108" spans="1:20" ht="75.75" customHeight="1" hidden="1">
      <c r="A108" s="7"/>
      <c r="B108" s="223" t="s">
        <v>249</v>
      </c>
      <c r="C108" s="224"/>
      <c r="D108" s="12" t="s">
        <v>44</v>
      </c>
      <c r="E108" s="16" t="s">
        <v>94</v>
      </c>
      <c r="F108" s="18"/>
      <c r="G108" s="155">
        <v>2</v>
      </c>
      <c r="H108" s="158">
        <f t="shared" si="1"/>
        <v>2</v>
      </c>
      <c r="I108" s="10"/>
      <c r="J108" s="10"/>
      <c r="Q108" s="166"/>
      <c r="S108" s="192"/>
      <c r="T108" s="192"/>
    </row>
    <row r="109" spans="1:20" ht="75.75" customHeight="1" hidden="1">
      <c r="A109" s="7"/>
      <c r="B109" s="223" t="s">
        <v>249</v>
      </c>
      <c r="C109" s="224"/>
      <c r="D109" s="12" t="s">
        <v>44</v>
      </c>
      <c r="E109" s="16" t="s">
        <v>94</v>
      </c>
      <c r="F109" s="18"/>
      <c r="G109" s="155">
        <v>3</v>
      </c>
      <c r="H109" s="158">
        <f t="shared" si="1"/>
        <v>3</v>
      </c>
      <c r="I109" s="10"/>
      <c r="J109" s="10"/>
      <c r="Q109" s="166"/>
      <c r="S109" s="192"/>
      <c r="T109" s="192"/>
    </row>
    <row r="110" spans="1:20" ht="75.75" customHeight="1" hidden="1">
      <c r="A110" s="7"/>
      <c r="B110" s="223" t="s">
        <v>249</v>
      </c>
      <c r="C110" s="224"/>
      <c r="D110" s="12" t="s">
        <v>44</v>
      </c>
      <c r="E110" s="16" t="s">
        <v>94</v>
      </c>
      <c r="F110" s="18"/>
      <c r="G110" s="155">
        <v>4</v>
      </c>
      <c r="H110" s="158">
        <f t="shared" si="1"/>
        <v>4</v>
      </c>
      <c r="I110" s="10"/>
      <c r="J110" s="10"/>
      <c r="Q110" s="166"/>
      <c r="S110" s="192"/>
      <c r="T110" s="192"/>
    </row>
    <row r="111" spans="1:20" ht="69" customHeight="1">
      <c r="A111" s="7" t="s">
        <v>259</v>
      </c>
      <c r="B111" s="197" t="s">
        <v>264</v>
      </c>
      <c r="C111" s="198"/>
      <c r="D111" s="12" t="s">
        <v>44</v>
      </c>
      <c r="E111" s="154" t="str">
        <f>E106</f>
        <v>аналітична інформація</v>
      </c>
      <c r="F111" s="18"/>
      <c r="G111" s="155">
        <v>11</v>
      </c>
      <c r="H111" s="158">
        <f t="shared" si="1"/>
        <v>11</v>
      </c>
      <c r="I111" s="10"/>
      <c r="J111" s="10"/>
      <c r="Q111" s="166"/>
      <c r="S111" s="192"/>
      <c r="T111" s="192"/>
    </row>
    <row r="112" spans="1:20" ht="18" customHeight="1">
      <c r="A112" s="7">
        <v>2</v>
      </c>
      <c r="B112" s="228" t="s">
        <v>31</v>
      </c>
      <c r="C112" s="229"/>
      <c r="D112" s="229"/>
      <c r="E112" s="229"/>
      <c r="F112" s="229"/>
      <c r="G112" s="229"/>
      <c r="H112" s="230"/>
      <c r="I112" s="10"/>
      <c r="J112" s="10"/>
      <c r="S112" s="192"/>
      <c r="T112" s="192"/>
    </row>
    <row r="113" spans="1:20" ht="24.75" customHeight="1">
      <c r="A113" s="7" t="s">
        <v>127</v>
      </c>
      <c r="B113" s="277" t="s">
        <v>98</v>
      </c>
      <c r="C113" s="278"/>
      <c r="D113" s="63" t="s">
        <v>44</v>
      </c>
      <c r="E113" s="152" t="s">
        <v>94</v>
      </c>
      <c r="F113" s="18"/>
      <c r="G113" s="190">
        <v>1</v>
      </c>
      <c r="H113" s="156">
        <v>1</v>
      </c>
      <c r="I113" s="10"/>
      <c r="J113" s="10"/>
      <c r="S113" s="192"/>
      <c r="T113" s="192"/>
    </row>
    <row r="114" spans="1:20" ht="49.5" customHeight="1">
      <c r="A114" s="7" t="s">
        <v>129</v>
      </c>
      <c r="B114" s="215" t="s">
        <v>99</v>
      </c>
      <c r="C114" s="224"/>
      <c r="D114" s="63" t="s">
        <v>44</v>
      </c>
      <c r="E114" s="152" t="s">
        <v>94</v>
      </c>
      <c r="F114" s="18"/>
      <c r="G114" s="190">
        <v>1</v>
      </c>
      <c r="H114" s="156">
        <f>F114+G114</f>
        <v>1</v>
      </c>
      <c r="I114" s="10"/>
      <c r="J114" s="10"/>
      <c r="S114" s="192"/>
      <c r="T114" s="192"/>
    </row>
    <row r="115" spans="1:21" ht="49.5" customHeight="1">
      <c r="A115" s="7" t="s">
        <v>133</v>
      </c>
      <c r="B115" s="275" t="s">
        <v>179</v>
      </c>
      <c r="C115" s="276"/>
      <c r="D115" s="144" t="s">
        <v>45</v>
      </c>
      <c r="E115" s="153" t="str">
        <f>E98</f>
        <v>розрахунок</v>
      </c>
      <c r="F115" s="89"/>
      <c r="G115" s="191">
        <v>850</v>
      </c>
      <c r="H115" s="157">
        <f>F115+G115</f>
        <v>850</v>
      </c>
      <c r="I115" s="10"/>
      <c r="J115" s="10"/>
      <c r="S115" s="93"/>
      <c r="T115" s="93"/>
      <c r="U115" s="11"/>
    </row>
    <row r="116" spans="1:21" ht="49.5" customHeight="1">
      <c r="A116" s="7" t="s">
        <v>134</v>
      </c>
      <c r="B116" s="197" t="s">
        <v>223</v>
      </c>
      <c r="C116" s="198"/>
      <c r="D116" s="12" t="s">
        <v>44</v>
      </c>
      <c r="E116" s="154" t="str">
        <f>E115</f>
        <v>розрахунок</v>
      </c>
      <c r="F116" s="18"/>
      <c r="G116" s="190">
        <v>1</v>
      </c>
      <c r="H116" s="156">
        <v>1</v>
      </c>
      <c r="I116" s="10"/>
      <c r="J116" s="10"/>
      <c r="S116" s="93"/>
      <c r="T116" s="93"/>
      <c r="U116" s="11"/>
    </row>
    <row r="117" spans="1:21" ht="61.5" customHeight="1">
      <c r="A117" s="7" t="s">
        <v>135</v>
      </c>
      <c r="B117" s="197" t="s">
        <v>228</v>
      </c>
      <c r="C117" s="198"/>
      <c r="D117" s="12" t="s">
        <v>44</v>
      </c>
      <c r="E117" s="154" t="str">
        <f>E116</f>
        <v>розрахунок</v>
      </c>
      <c r="F117" s="18"/>
      <c r="G117" s="190">
        <v>4</v>
      </c>
      <c r="H117" s="156">
        <v>4</v>
      </c>
      <c r="I117" s="10"/>
      <c r="J117" s="10"/>
      <c r="S117" s="93"/>
      <c r="T117" s="93"/>
      <c r="U117" s="11"/>
    </row>
    <row r="118" spans="1:21" ht="30.75" customHeight="1">
      <c r="A118" s="7" t="s">
        <v>136</v>
      </c>
      <c r="B118" s="197" t="s">
        <v>242</v>
      </c>
      <c r="C118" s="198"/>
      <c r="D118" s="12" t="s">
        <v>44</v>
      </c>
      <c r="E118" s="154" t="str">
        <f>E117</f>
        <v>розрахунок</v>
      </c>
      <c r="F118" s="18"/>
      <c r="G118" s="190">
        <v>1</v>
      </c>
      <c r="H118" s="156">
        <v>1</v>
      </c>
      <c r="I118" s="10"/>
      <c r="J118" s="10"/>
      <c r="S118" s="93"/>
      <c r="T118" s="93"/>
      <c r="U118" s="11"/>
    </row>
    <row r="119" spans="1:21" ht="42" customHeight="1">
      <c r="A119" s="7" t="s">
        <v>137</v>
      </c>
      <c r="B119" s="197" t="s">
        <v>243</v>
      </c>
      <c r="C119" s="198"/>
      <c r="D119" s="12" t="s">
        <v>44</v>
      </c>
      <c r="E119" s="154" t="str">
        <f>E118</f>
        <v>розрахунок</v>
      </c>
      <c r="F119" s="18"/>
      <c r="G119" s="190">
        <v>4</v>
      </c>
      <c r="H119" s="156">
        <v>4</v>
      </c>
      <c r="I119" s="10"/>
      <c r="J119" s="10"/>
      <c r="S119" s="93"/>
      <c r="T119" s="93"/>
      <c r="U119" s="11"/>
    </row>
    <row r="120" spans="1:21" ht="48" customHeight="1">
      <c r="A120" s="124" t="s">
        <v>195</v>
      </c>
      <c r="B120" s="215" t="s">
        <v>250</v>
      </c>
      <c r="C120" s="224"/>
      <c r="D120" s="171" t="s">
        <v>44</v>
      </c>
      <c r="E120" s="154" t="s">
        <v>94</v>
      </c>
      <c r="F120" s="18"/>
      <c r="G120" s="190">
        <v>12</v>
      </c>
      <c r="H120" s="170">
        <v>12</v>
      </c>
      <c r="I120" s="10"/>
      <c r="J120" s="10"/>
      <c r="S120" s="93"/>
      <c r="T120" s="93"/>
      <c r="U120" s="11"/>
    </row>
    <row r="121" spans="1:21" ht="56.25" customHeight="1">
      <c r="A121" s="124" t="s">
        <v>196</v>
      </c>
      <c r="B121" s="215" t="s">
        <v>99</v>
      </c>
      <c r="C121" s="224"/>
      <c r="D121" s="171" t="s">
        <v>44</v>
      </c>
      <c r="E121" s="154" t="s">
        <v>94</v>
      </c>
      <c r="F121" s="18"/>
      <c r="G121" s="190">
        <v>1</v>
      </c>
      <c r="H121" s="170">
        <v>1</v>
      </c>
      <c r="I121" s="10"/>
      <c r="J121" s="10"/>
      <c r="S121" s="93"/>
      <c r="T121" s="93"/>
      <c r="U121" s="11"/>
    </row>
    <row r="122" spans="1:21" ht="53.25" customHeight="1">
      <c r="A122" s="124" t="s">
        <v>197</v>
      </c>
      <c r="B122" s="197" t="s">
        <v>251</v>
      </c>
      <c r="C122" s="198"/>
      <c r="D122" s="12" t="s">
        <v>44</v>
      </c>
      <c r="E122" s="154" t="str">
        <f>E117</f>
        <v>розрахунок</v>
      </c>
      <c r="F122" s="18"/>
      <c r="G122" s="190">
        <v>11</v>
      </c>
      <c r="H122" s="170">
        <v>11</v>
      </c>
      <c r="I122" s="10"/>
      <c r="J122" s="10"/>
      <c r="S122" s="93"/>
      <c r="T122" s="93"/>
      <c r="U122" s="11"/>
    </row>
    <row r="123" spans="1:21" ht="20.25" customHeight="1">
      <c r="A123" s="7">
        <v>3</v>
      </c>
      <c r="B123" s="271" t="s">
        <v>32</v>
      </c>
      <c r="C123" s="272"/>
      <c r="D123" s="272"/>
      <c r="E123" s="272"/>
      <c r="F123" s="272"/>
      <c r="G123" s="272"/>
      <c r="H123" s="273"/>
      <c r="I123" s="10"/>
      <c r="J123" s="10"/>
      <c r="S123" s="93"/>
      <c r="T123" s="93"/>
      <c r="U123" s="11"/>
    </row>
    <row r="124" spans="1:21" ht="30" customHeight="1">
      <c r="A124" s="7" t="s">
        <v>140</v>
      </c>
      <c r="B124" s="240" t="s">
        <v>102</v>
      </c>
      <c r="C124" s="241"/>
      <c r="D124" s="173" t="s">
        <v>104</v>
      </c>
      <c r="E124" s="173" t="s">
        <v>78</v>
      </c>
      <c r="F124" s="149"/>
      <c r="G124" s="69">
        <v>1500000</v>
      </c>
      <c r="H124" s="70">
        <f>F124+G124</f>
        <v>1500000</v>
      </c>
      <c r="I124" s="10"/>
      <c r="J124" s="10"/>
      <c r="S124" s="317"/>
      <c r="T124" s="317"/>
      <c r="U124" s="11"/>
    </row>
    <row r="125" spans="1:21" ht="0.75" customHeight="1">
      <c r="A125" s="7" t="s">
        <v>141</v>
      </c>
      <c r="B125" s="268" t="s">
        <v>103</v>
      </c>
      <c r="C125" s="269"/>
      <c r="D125" s="174" t="s">
        <v>104</v>
      </c>
      <c r="E125" s="174" t="s">
        <v>78</v>
      </c>
      <c r="F125" s="150"/>
      <c r="G125" s="75">
        <v>0</v>
      </c>
      <c r="H125" s="76">
        <f>F125+G125</f>
        <v>0</v>
      </c>
      <c r="I125" s="10"/>
      <c r="J125" s="10"/>
      <c r="S125" s="317"/>
      <c r="T125" s="317"/>
      <c r="U125" s="11"/>
    </row>
    <row r="126" spans="1:21" ht="36.75" customHeight="1">
      <c r="A126" s="7" t="s">
        <v>141</v>
      </c>
      <c r="B126" s="238" t="s">
        <v>224</v>
      </c>
      <c r="C126" s="238"/>
      <c r="D126" s="78" t="s">
        <v>39</v>
      </c>
      <c r="E126" s="78" t="str">
        <f>E125</f>
        <v>розрахункові дані</v>
      </c>
      <c r="F126" s="151"/>
      <c r="G126" s="70">
        <v>18000</v>
      </c>
      <c r="H126" s="76">
        <f>G126</f>
        <v>18000</v>
      </c>
      <c r="I126" s="10"/>
      <c r="J126" s="10"/>
      <c r="S126" s="93"/>
      <c r="T126" s="93"/>
      <c r="U126" s="11"/>
    </row>
    <row r="127" spans="1:21" ht="85.5" customHeight="1">
      <c r="A127" s="7" t="s">
        <v>142</v>
      </c>
      <c r="B127" s="238" t="s">
        <v>225</v>
      </c>
      <c r="C127" s="238"/>
      <c r="D127" s="78" t="s">
        <v>39</v>
      </c>
      <c r="E127" s="78" t="str">
        <f>E126</f>
        <v>розрахункові дані</v>
      </c>
      <c r="F127" s="151"/>
      <c r="G127" s="70">
        <v>13000</v>
      </c>
      <c r="H127" s="76">
        <v>13000</v>
      </c>
      <c r="I127" s="10"/>
      <c r="J127" s="10"/>
      <c r="S127" s="93"/>
      <c r="T127" s="93"/>
      <c r="U127" s="11"/>
    </row>
    <row r="128" spans="1:21" ht="85.5" customHeight="1">
      <c r="A128" s="23" t="s">
        <v>143</v>
      </c>
      <c r="B128" s="240" t="s">
        <v>252</v>
      </c>
      <c r="C128" s="241"/>
      <c r="D128" s="173" t="s">
        <v>104</v>
      </c>
      <c r="E128" s="175" t="s">
        <v>78</v>
      </c>
      <c r="F128" s="151"/>
      <c r="G128" s="70">
        <f>G105/G106</f>
        <v>15416.666666666666</v>
      </c>
      <c r="H128" s="70">
        <f>G128</f>
        <v>15416.666666666666</v>
      </c>
      <c r="I128" s="10"/>
      <c r="J128" s="10"/>
      <c r="S128" s="11"/>
      <c r="T128" s="11"/>
      <c r="U128" s="11"/>
    </row>
    <row r="129" spans="1:21" ht="15.75" customHeight="1">
      <c r="A129" s="148" t="s">
        <v>7</v>
      </c>
      <c r="B129" s="244" t="s">
        <v>108</v>
      </c>
      <c r="C129" s="245"/>
      <c r="D129" s="245"/>
      <c r="E129" s="245"/>
      <c r="F129" s="245"/>
      <c r="G129" s="245"/>
      <c r="H129" s="246"/>
      <c r="I129" s="10"/>
      <c r="J129" s="73"/>
      <c r="K129" s="71" t="s">
        <v>105</v>
      </c>
      <c r="L129" s="311"/>
      <c r="M129" s="311"/>
      <c r="S129" s="318"/>
      <c r="T129" s="318"/>
      <c r="U129" s="11"/>
    </row>
    <row r="130" spans="2:21" ht="48" customHeight="1" hidden="1">
      <c r="B130" s="313"/>
      <c r="C130" s="313"/>
      <c r="D130" s="313"/>
      <c r="E130" s="313"/>
      <c r="F130" s="313"/>
      <c r="G130" s="313"/>
      <c r="H130" s="313"/>
      <c r="I130" s="313"/>
      <c r="J130" s="74" t="s">
        <v>40</v>
      </c>
      <c r="K130" s="72" t="s">
        <v>107</v>
      </c>
      <c r="L130" s="312">
        <v>26</v>
      </c>
      <c r="M130" s="312"/>
      <c r="S130" s="11"/>
      <c r="T130" s="11"/>
      <c r="U130" s="11"/>
    </row>
    <row r="131" spans="1:13" ht="48" customHeight="1">
      <c r="A131" s="145" t="s">
        <v>106</v>
      </c>
      <c r="B131" s="225" t="s">
        <v>109</v>
      </c>
      <c r="C131" s="226"/>
      <c r="D131" s="146" t="s">
        <v>40</v>
      </c>
      <c r="E131" s="146" t="str">
        <f>E125</f>
        <v>розрахункові дані</v>
      </c>
      <c r="F131" s="147"/>
      <c r="G131" s="146">
        <v>100</v>
      </c>
      <c r="H131" s="146">
        <v>100</v>
      </c>
      <c r="I131" s="77"/>
      <c r="J131" s="128"/>
      <c r="K131" s="129"/>
      <c r="L131" s="130"/>
      <c r="M131" s="130"/>
    </row>
    <row r="132" spans="1:10" ht="34.5" customHeight="1">
      <c r="A132" s="148" t="s">
        <v>148</v>
      </c>
      <c r="B132" s="239" t="s">
        <v>180</v>
      </c>
      <c r="C132" s="239"/>
      <c r="D132" s="78" t="s">
        <v>40</v>
      </c>
      <c r="E132" s="78" t="str">
        <f>E138</f>
        <v>розрахунок</v>
      </c>
      <c r="F132" s="77"/>
      <c r="G132" s="78">
        <v>100</v>
      </c>
      <c r="H132" s="78">
        <v>100</v>
      </c>
      <c r="I132" s="127"/>
      <c r="J132" s="10"/>
    </row>
    <row r="133" spans="1:10" ht="34.5" customHeight="1">
      <c r="A133" s="148" t="s">
        <v>149</v>
      </c>
      <c r="B133" s="242" t="s">
        <v>226</v>
      </c>
      <c r="C133" s="243"/>
      <c r="D133" s="78" t="s">
        <v>40</v>
      </c>
      <c r="E133" s="78" t="str">
        <f>E140</f>
        <v>розрахунок</v>
      </c>
      <c r="F133" s="77"/>
      <c r="G133" s="78">
        <v>100</v>
      </c>
      <c r="H133" s="78">
        <v>100</v>
      </c>
      <c r="I133" s="127"/>
      <c r="J133" s="10"/>
    </row>
    <row r="134" spans="1:10" ht="72" customHeight="1">
      <c r="A134" s="148" t="s">
        <v>150</v>
      </c>
      <c r="B134" s="242" t="s">
        <v>227</v>
      </c>
      <c r="C134" s="243"/>
      <c r="D134" s="78" t="s">
        <v>40</v>
      </c>
      <c r="E134" s="78" t="str">
        <f>E141</f>
        <v>розрахунок</v>
      </c>
      <c r="F134" s="77"/>
      <c r="G134" s="78">
        <v>100</v>
      </c>
      <c r="H134" s="78">
        <v>100</v>
      </c>
      <c r="I134" s="127"/>
      <c r="J134" s="10"/>
    </row>
    <row r="135" spans="1:10" ht="72" customHeight="1">
      <c r="A135" s="148" t="s">
        <v>160</v>
      </c>
      <c r="B135" s="225" t="s">
        <v>253</v>
      </c>
      <c r="C135" s="226"/>
      <c r="D135" s="146" t="s">
        <v>40</v>
      </c>
      <c r="E135" s="146" t="str">
        <f>E132</f>
        <v>розрахунок</v>
      </c>
      <c r="F135" s="77"/>
      <c r="G135" s="78">
        <v>100</v>
      </c>
      <c r="H135" s="78">
        <v>100</v>
      </c>
      <c r="I135" s="127"/>
      <c r="J135" s="10"/>
    </row>
    <row r="136" spans="1:10" ht="42" customHeight="1">
      <c r="A136" s="7">
        <v>1</v>
      </c>
      <c r="B136" s="235" t="s">
        <v>153</v>
      </c>
      <c r="C136" s="236"/>
      <c r="D136" s="236"/>
      <c r="E136" s="236"/>
      <c r="F136" s="236"/>
      <c r="G136" s="236"/>
      <c r="H136" s="237"/>
      <c r="I136" s="10"/>
      <c r="J136" s="10"/>
    </row>
    <row r="137" spans="1:10" ht="42" customHeight="1">
      <c r="A137" s="23"/>
      <c r="B137" s="217" t="s">
        <v>30</v>
      </c>
      <c r="C137" s="218"/>
      <c r="D137" s="218"/>
      <c r="E137" s="218"/>
      <c r="F137" s="218"/>
      <c r="G137" s="218"/>
      <c r="H137" s="219"/>
      <c r="I137" s="10"/>
      <c r="J137" s="10"/>
    </row>
    <row r="138" spans="1:10" ht="68.25" customHeight="1">
      <c r="A138" s="79" t="s">
        <v>90</v>
      </c>
      <c r="B138" s="233" t="s">
        <v>110</v>
      </c>
      <c r="C138" s="234"/>
      <c r="D138" s="64" t="s">
        <v>39</v>
      </c>
      <c r="E138" s="162" t="s">
        <v>107</v>
      </c>
      <c r="F138" s="163"/>
      <c r="G138" s="66">
        <f>G152+G139+G153</f>
        <v>1580000</v>
      </c>
      <c r="H138" s="66">
        <f aca="true" t="shared" si="2" ref="H138:H143">G138</f>
        <v>1580000</v>
      </c>
      <c r="I138" s="10"/>
      <c r="J138" s="10"/>
    </row>
    <row r="139" spans="1:10" ht="68.25" customHeight="1">
      <c r="A139" s="81" t="s">
        <v>155</v>
      </c>
      <c r="B139" s="319" t="s">
        <v>111</v>
      </c>
      <c r="C139" s="270"/>
      <c r="D139" s="165" t="str">
        <f>D138</f>
        <v>грн.</v>
      </c>
      <c r="E139" s="189" t="str">
        <f>E138</f>
        <v>розрахунок</v>
      </c>
      <c r="F139" s="164"/>
      <c r="G139" s="53">
        <f>G140+G141+G142+G143+G144+G145+G146+G147+G148+G149+G150</f>
        <v>1340000</v>
      </c>
      <c r="H139" s="62">
        <f t="shared" si="2"/>
        <v>1340000</v>
      </c>
      <c r="I139" s="10"/>
      <c r="J139" s="10"/>
    </row>
    <row r="140" spans="1:10" ht="30" customHeight="1">
      <c r="A140" s="135" t="s">
        <v>162</v>
      </c>
      <c r="B140" s="199" t="s">
        <v>112</v>
      </c>
      <c r="C140" s="200"/>
      <c r="D140" s="64" t="s">
        <v>39</v>
      </c>
      <c r="E140" s="16" t="s">
        <v>107</v>
      </c>
      <c r="F140" s="61"/>
      <c r="G140" s="53">
        <v>29700</v>
      </c>
      <c r="H140" s="62">
        <f t="shared" si="2"/>
        <v>29700</v>
      </c>
      <c r="I140" s="10"/>
      <c r="J140" s="10"/>
    </row>
    <row r="141" spans="1:10" ht="28.5" customHeight="1">
      <c r="A141" s="139" t="s">
        <v>163</v>
      </c>
      <c r="B141" s="199" t="s">
        <v>146</v>
      </c>
      <c r="C141" s="200"/>
      <c r="D141" s="64" t="s">
        <v>39</v>
      </c>
      <c r="E141" s="16" t="s">
        <v>107</v>
      </c>
      <c r="F141" s="61"/>
      <c r="G141" s="53">
        <f>20700+60000+65600</f>
        <v>146300</v>
      </c>
      <c r="H141" s="62">
        <f t="shared" si="2"/>
        <v>146300</v>
      </c>
      <c r="I141" s="10"/>
      <c r="J141" s="10"/>
    </row>
    <row r="142" spans="1:10" ht="29.25" customHeight="1">
      <c r="A142" s="139" t="s">
        <v>164</v>
      </c>
      <c r="B142" s="199" t="s">
        <v>113</v>
      </c>
      <c r="C142" s="200"/>
      <c r="D142" s="64" t="s">
        <v>39</v>
      </c>
      <c r="E142" s="16" t="s">
        <v>107</v>
      </c>
      <c r="F142" s="61"/>
      <c r="G142" s="53">
        <f>63000+180000+84900</f>
        <v>327900</v>
      </c>
      <c r="H142" s="62">
        <f t="shared" si="2"/>
        <v>327900</v>
      </c>
      <c r="I142" s="10"/>
      <c r="J142" s="10"/>
    </row>
    <row r="143" spans="1:10" ht="26.25" customHeight="1">
      <c r="A143" s="58" t="s">
        <v>165</v>
      </c>
      <c r="B143" s="199" t="s">
        <v>114</v>
      </c>
      <c r="C143" s="200"/>
      <c r="D143" s="64" t="s">
        <v>39</v>
      </c>
      <c r="E143" s="16" t="s">
        <v>107</v>
      </c>
      <c r="F143" s="61"/>
      <c r="G143" s="53">
        <f>90000+80100</f>
        <v>170100</v>
      </c>
      <c r="H143" s="62">
        <f t="shared" si="2"/>
        <v>170100</v>
      </c>
      <c r="I143" s="10"/>
      <c r="J143" s="10"/>
    </row>
    <row r="144" spans="1:10" ht="23.25" customHeight="1">
      <c r="A144" s="81" t="s">
        <v>166</v>
      </c>
      <c r="B144" s="227" t="s">
        <v>115</v>
      </c>
      <c r="C144" s="200"/>
      <c r="D144" s="64" t="s">
        <v>39</v>
      </c>
      <c r="E144" s="16" t="s">
        <v>107</v>
      </c>
      <c r="F144" s="61"/>
      <c r="G144" s="188">
        <f>319500+190200-90000</f>
        <v>419700</v>
      </c>
      <c r="H144" s="83">
        <f aca="true" t="shared" si="3" ref="H144:H152">F145+G144</f>
        <v>419700</v>
      </c>
      <c r="I144" s="10"/>
      <c r="J144" s="10"/>
    </row>
    <row r="145" spans="1:10" ht="23.25" customHeight="1">
      <c r="A145" s="81" t="s">
        <v>181</v>
      </c>
      <c r="B145" s="227" t="s">
        <v>184</v>
      </c>
      <c r="C145" s="200"/>
      <c r="D145" s="64" t="s">
        <v>39</v>
      </c>
      <c r="E145" s="16" t="s">
        <v>107</v>
      </c>
      <c r="F145" s="80"/>
      <c r="G145" s="188">
        <v>30000</v>
      </c>
      <c r="H145" s="83">
        <f t="shared" si="3"/>
        <v>30000</v>
      </c>
      <c r="I145" s="10"/>
      <c r="J145" s="10"/>
    </row>
    <row r="146" spans="1:10" ht="23.25" customHeight="1">
      <c r="A146" s="81" t="s">
        <v>182</v>
      </c>
      <c r="B146" s="227" t="s">
        <v>185</v>
      </c>
      <c r="C146" s="200"/>
      <c r="D146" s="64" t="s">
        <v>39</v>
      </c>
      <c r="E146" s="16" t="s">
        <v>107</v>
      </c>
      <c r="F146" s="80"/>
      <c r="G146" s="188">
        <v>72000</v>
      </c>
      <c r="H146" s="83">
        <f t="shared" si="3"/>
        <v>72000</v>
      </c>
      <c r="I146" s="10"/>
      <c r="J146" s="10"/>
    </row>
    <row r="147" spans="1:10" ht="23.25" customHeight="1">
      <c r="A147" s="81" t="s">
        <v>183</v>
      </c>
      <c r="B147" s="221" t="s">
        <v>193</v>
      </c>
      <c r="C147" s="221"/>
      <c r="D147" s="64" t="s">
        <v>39</v>
      </c>
      <c r="E147" s="16" t="s">
        <v>107</v>
      </c>
      <c r="F147" s="80"/>
      <c r="G147" s="188">
        <v>88800</v>
      </c>
      <c r="H147" s="83">
        <f t="shared" si="3"/>
        <v>88800</v>
      </c>
      <c r="I147" s="10"/>
      <c r="J147" s="10"/>
    </row>
    <row r="148" spans="1:10" ht="23.25" customHeight="1">
      <c r="A148" s="81" t="s">
        <v>186</v>
      </c>
      <c r="B148" s="222" t="s">
        <v>187</v>
      </c>
      <c r="C148" s="222"/>
      <c r="D148" s="64" t="s">
        <v>39</v>
      </c>
      <c r="E148" s="16" t="s">
        <v>107</v>
      </c>
      <c r="F148" s="80"/>
      <c r="G148" s="188">
        <v>55500</v>
      </c>
      <c r="H148" s="83">
        <f>F152+G148</f>
        <v>55500</v>
      </c>
      <c r="I148" s="10"/>
      <c r="J148" s="10"/>
    </row>
    <row r="149" spans="1:19" ht="23.25" customHeight="1" hidden="1">
      <c r="A149" s="81" t="s">
        <v>254</v>
      </c>
      <c r="B149" s="199" t="s">
        <v>256</v>
      </c>
      <c r="C149" s="200"/>
      <c r="D149" s="178" t="s">
        <v>39</v>
      </c>
      <c r="E149" s="179" t="s">
        <v>107</v>
      </c>
      <c r="F149" s="80"/>
      <c r="G149" s="188">
        <v>0</v>
      </c>
      <c r="H149" s="83">
        <f>G149</f>
        <v>0</v>
      </c>
      <c r="I149" s="10"/>
      <c r="J149" s="10"/>
      <c r="S149" s="172"/>
    </row>
    <row r="150" spans="1:19" ht="23.25" customHeight="1" hidden="1">
      <c r="A150" s="81" t="s">
        <v>255</v>
      </c>
      <c r="B150" s="231" t="s">
        <v>257</v>
      </c>
      <c r="C150" s="232"/>
      <c r="D150" s="178" t="s">
        <v>39</v>
      </c>
      <c r="E150" s="179" t="s">
        <v>107</v>
      </c>
      <c r="F150" s="80"/>
      <c r="G150" s="188"/>
      <c r="H150" s="83">
        <f>G150</f>
        <v>0</v>
      </c>
      <c r="I150" s="10"/>
      <c r="J150" s="10"/>
      <c r="S150" s="172"/>
    </row>
    <row r="151" spans="1:10" ht="23.25" customHeight="1" hidden="1">
      <c r="A151" s="81"/>
      <c r="B151" s="176"/>
      <c r="C151" s="177"/>
      <c r="D151" s="64"/>
      <c r="E151" s="16"/>
      <c r="F151" s="80"/>
      <c r="G151" s="188"/>
      <c r="H151" s="83"/>
      <c r="I151" s="10"/>
      <c r="J151" s="10"/>
    </row>
    <row r="152" spans="1:10" ht="48" customHeight="1">
      <c r="A152" s="7" t="s">
        <v>156</v>
      </c>
      <c r="B152" s="201" t="s">
        <v>116</v>
      </c>
      <c r="C152" s="202"/>
      <c r="D152" s="64" t="s">
        <v>39</v>
      </c>
      <c r="E152" s="16" t="s">
        <v>107</v>
      </c>
      <c r="F152" s="80"/>
      <c r="G152" s="167">
        <f>30000+90000</f>
        <v>120000</v>
      </c>
      <c r="H152" s="53">
        <f t="shared" si="3"/>
        <v>120000</v>
      </c>
      <c r="I152" s="10"/>
      <c r="J152" s="10"/>
    </row>
    <row r="153" spans="1:20" ht="34.5" customHeight="1">
      <c r="A153" s="7" t="s">
        <v>91</v>
      </c>
      <c r="B153" s="201" t="s">
        <v>229</v>
      </c>
      <c r="C153" s="202"/>
      <c r="D153" s="82" t="str">
        <f>D144</f>
        <v>грн.</v>
      </c>
      <c r="E153" s="16" t="s">
        <v>107</v>
      </c>
      <c r="F153" s="18"/>
      <c r="G153" s="167">
        <v>120000</v>
      </c>
      <c r="H153" s="53">
        <f>G153</f>
        <v>120000</v>
      </c>
      <c r="I153" s="10"/>
      <c r="J153" s="10"/>
      <c r="S153" s="192"/>
      <c r="T153" s="192"/>
    </row>
    <row r="154" spans="4:20" ht="34.5" customHeight="1" hidden="1">
      <c r="D154" s="82"/>
      <c r="E154" s="16"/>
      <c r="F154" s="18"/>
      <c r="I154" s="10"/>
      <c r="J154" s="10"/>
      <c r="S154" s="192"/>
      <c r="T154" s="192"/>
    </row>
    <row r="155" spans="1:20" ht="34.5" customHeight="1">
      <c r="A155" s="159" t="s">
        <v>95</v>
      </c>
      <c r="B155" s="204" t="s">
        <v>118</v>
      </c>
      <c r="C155" s="204"/>
      <c r="D155" s="86" t="s">
        <v>44</v>
      </c>
      <c r="E155" s="87" t="str">
        <f>E156</f>
        <v>бухгалтерський облік</v>
      </c>
      <c r="F155" s="18"/>
      <c r="G155" s="84">
        <v>2</v>
      </c>
      <c r="H155" s="85">
        <v>2</v>
      </c>
      <c r="I155" s="10"/>
      <c r="J155" s="10"/>
      <c r="S155" s="192"/>
      <c r="T155" s="192"/>
    </row>
    <row r="156" spans="1:20" ht="31.5" customHeight="1">
      <c r="A156" s="7" t="s">
        <v>117</v>
      </c>
      <c r="B156" s="204" t="s">
        <v>119</v>
      </c>
      <c r="C156" s="204"/>
      <c r="D156" s="88" t="s">
        <v>44</v>
      </c>
      <c r="E156" s="131" t="s">
        <v>94</v>
      </c>
      <c r="F156" s="18"/>
      <c r="G156" s="84">
        <v>3</v>
      </c>
      <c r="H156" s="85">
        <f aca="true" t="shared" si="4" ref="H156:H165">G156</f>
        <v>3</v>
      </c>
      <c r="I156" s="10"/>
      <c r="J156" s="10"/>
      <c r="S156" s="192"/>
      <c r="T156" s="192"/>
    </row>
    <row r="157" spans="1:20" ht="29.25" customHeight="1">
      <c r="A157" s="7" t="s">
        <v>122</v>
      </c>
      <c r="B157" s="203" t="s">
        <v>169</v>
      </c>
      <c r="C157" s="203"/>
      <c r="D157" s="88" t="s">
        <v>145</v>
      </c>
      <c r="E157" s="131" t="s">
        <v>94</v>
      </c>
      <c r="F157" s="132"/>
      <c r="G157" s="125">
        <f>450+350</f>
        <v>800</v>
      </c>
      <c r="H157" s="126">
        <f t="shared" si="4"/>
        <v>800</v>
      </c>
      <c r="I157" s="10"/>
      <c r="J157" s="10"/>
      <c r="S157" s="192"/>
      <c r="T157" s="192"/>
    </row>
    <row r="158" spans="1:20" ht="30" customHeight="1">
      <c r="A158" s="7" t="s">
        <v>123</v>
      </c>
      <c r="B158" s="204" t="s">
        <v>120</v>
      </c>
      <c r="C158" s="204"/>
      <c r="D158" s="88" t="s">
        <v>44</v>
      </c>
      <c r="E158" s="131" t="s">
        <v>94</v>
      </c>
      <c r="F158" s="18"/>
      <c r="G158" s="84">
        <f>10+27</f>
        <v>37</v>
      </c>
      <c r="H158" s="85">
        <f t="shared" si="4"/>
        <v>37</v>
      </c>
      <c r="I158" s="10"/>
      <c r="J158" s="10"/>
      <c r="S158" s="192"/>
      <c r="T158" s="192"/>
    </row>
    <row r="159" spans="1:20" ht="35.25" customHeight="1">
      <c r="A159" s="7" t="s">
        <v>124</v>
      </c>
      <c r="B159" s="204" t="s">
        <v>121</v>
      </c>
      <c r="C159" s="204"/>
      <c r="D159" s="88" t="s">
        <v>44</v>
      </c>
      <c r="E159" s="131" t="s">
        <v>94</v>
      </c>
      <c r="F159" s="18"/>
      <c r="G159" s="84">
        <f>6+4</f>
        <v>10</v>
      </c>
      <c r="H159" s="85">
        <f t="shared" si="4"/>
        <v>10</v>
      </c>
      <c r="I159" s="10"/>
      <c r="J159" s="10"/>
      <c r="S159" s="192"/>
      <c r="T159" s="192"/>
    </row>
    <row r="160" spans="1:20" ht="35.25" customHeight="1">
      <c r="A160" s="7" t="s">
        <v>125</v>
      </c>
      <c r="B160" s="204" t="s">
        <v>157</v>
      </c>
      <c r="C160" s="204"/>
      <c r="D160" s="88" t="s">
        <v>44</v>
      </c>
      <c r="E160" s="131" t="s">
        <v>94</v>
      </c>
      <c r="F160" s="18"/>
      <c r="G160" s="84">
        <v>9</v>
      </c>
      <c r="H160" s="85">
        <f t="shared" si="4"/>
        <v>9</v>
      </c>
      <c r="I160" s="10"/>
      <c r="J160" s="10"/>
      <c r="S160" s="192"/>
      <c r="T160" s="192"/>
    </row>
    <row r="161" spans="1:20" ht="35.25" customHeight="1">
      <c r="A161" s="7" t="s">
        <v>126</v>
      </c>
      <c r="B161" s="205" t="s">
        <v>167</v>
      </c>
      <c r="C161" s="206"/>
      <c r="D161" s="112" t="s">
        <v>168</v>
      </c>
      <c r="E161" s="82" t="s">
        <v>107</v>
      </c>
      <c r="F161" s="112"/>
      <c r="G161" s="113">
        <f>165+220</f>
        <v>385</v>
      </c>
      <c r="H161" s="113">
        <f t="shared" si="4"/>
        <v>385</v>
      </c>
      <c r="I161" s="10"/>
      <c r="J161" s="10"/>
      <c r="S161" s="192"/>
      <c r="T161" s="192"/>
    </row>
    <row r="162" spans="1:20" ht="35.25" customHeight="1">
      <c r="A162" s="7" t="s">
        <v>188</v>
      </c>
      <c r="B162" s="205" t="s">
        <v>191</v>
      </c>
      <c r="C162" s="206"/>
      <c r="D162" s="112" t="s">
        <v>44</v>
      </c>
      <c r="E162" s="82" t="s">
        <v>107</v>
      </c>
      <c r="F162" s="112"/>
      <c r="G162" s="113">
        <f>10+12</f>
        <v>22</v>
      </c>
      <c r="H162" s="113">
        <f t="shared" si="4"/>
        <v>22</v>
      </c>
      <c r="I162" s="10"/>
      <c r="J162" s="10"/>
      <c r="S162" s="192"/>
      <c r="T162" s="192"/>
    </row>
    <row r="163" spans="1:20" ht="35.25" customHeight="1">
      <c r="A163" s="7" t="s">
        <v>189</v>
      </c>
      <c r="B163" s="205" t="s">
        <v>192</v>
      </c>
      <c r="C163" s="206"/>
      <c r="D163" s="112" t="s">
        <v>44</v>
      </c>
      <c r="E163" s="82" t="s">
        <v>107</v>
      </c>
      <c r="F163" s="112"/>
      <c r="G163" s="113">
        <v>4</v>
      </c>
      <c r="H163" s="113">
        <f t="shared" si="4"/>
        <v>4</v>
      </c>
      <c r="I163" s="10"/>
      <c r="J163" s="10"/>
      <c r="S163" s="192"/>
      <c r="T163" s="192"/>
    </row>
    <row r="164" spans="1:20" ht="35.25" customHeight="1">
      <c r="A164" s="7" t="s">
        <v>190</v>
      </c>
      <c r="B164" s="205" t="s">
        <v>258</v>
      </c>
      <c r="C164" s="206"/>
      <c r="D164" s="112" t="s">
        <v>168</v>
      </c>
      <c r="E164" s="82" t="s">
        <v>107</v>
      </c>
      <c r="F164" s="112"/>
      <c r="G164" s="113">
        <f>165+111</f>
        <v>276</v>
      </c>
      <c r="H164" s="113">
        <f t="shared" si="4"/>
        <v>276</v>
      </c>
      <c r="I164" s="10"/>
      <c r="J164" s="10"/>
      <c r="S164" s="192"/>
      <c r="T164" s="192"/>
    </row>
    <row r="165" spans="1:20" ht="35.25" customHeight="1" hidden="1">
      <c r="A165" s="4" t="s">
        <v>230</v>
      </c>
      <c r="B165" s="205" t="s">
        <v>201</v>
      </c>
      <c r="C165" s="206"/>
      <c r="D165" s="112" t="s">
        <v>168</v>
      </c>
      <c r="E165" s="82" t="s">
        <v>107</v>
      </c>
      <c r="F165" s="112"/>
      <c r="G165" s="113">
        <v>111</v>
      </c>
      <c r="H165" s="113">
        <f t="shared" si="4"/>
        <v>111</v>
      </c>
      <c r="I165" s="10"/>
      <c r="J165" s="10"/>
      <c r="S165" s="192"/>
      <c r="T165" s="192"/>
    </row>
    <row r="166" spans="1:24" ht="35.25" customHeight="1">
      <c r="A166" s="7" t="s">
        <v>230</v>
      </c>
      <c r="B166" s="205" t="s">
        <v>237</v>
      </c>
      <c r="C166" s="206"/>
      <c r="D166" s="112" t="s">
        <v>231</v>
      </c>
      <c r="E166" s="82" t="str">
        <f>E164</f>
        <v>розрахунок</v>
      </c>
      <c r="F166" s="112"/>
      <c r="G166" s="113">
        <v>2</v>
      </c>
      <c r="H166" s="113">
        <v>2</v>
      </c>
      <c r="I166" s="10"/>
      <c r="J166" s="10"/>
      <c r="R166" s="192"/>
      <c r="S166" s="192"/>
      <c r="T166" s="192"/>
      <c r="U166" s="192"/>
      <c r="V166" s="192"/>
      <c r="W166" s="192"/>
      <c r="X166" s="192"/>
    </row>
    <row r="167" spans="1:24" ht="35.25" customHeight="1">
      <c r="A167" s="7" t="s">
        <v>259</v>
      </c>
      <c r="B167" s="207" t="s">
        <v>260</v>
      </c>
      <c r="C167" s="207"/>
      <c r="D167" s="180" t="s">
        <v>168</v>
      </c>
      <c r="E167" s="181" t="s">
        <v>94</v>
      </c>
      <c r="F167" s="112"/>
      <c r="G167" s="113">
        <v>165</v>
      </c>
      <c r="H167" s="113">
        <v>165</v>
      </c>
      <c r="I167" s="10"/>
      <c r="J167" s="10"/>
      <c r="R167" s="192"/>
      <c r="S167" s="192"/>
      <c r="T167" s="192"/>
      <c r="U167" s="192"/>
      <c r="V167" s="192"/>
      <c r="W167" s="192"/>
      <c r="X167" s="192"/>
    </row>
    <row r="168" spans="1:28" ht="24" customHeight="1">
      <c r="A168" s="7">
        <v>2</v>
      </c>
      <c r="B168" s="228" t="s">
        <v>31</v>
      </c>
      <c r="C168" s="229"/>
      <c r="D168" s="229"/>
      <c r="E168" s="229"/>
      <c r="F168" s="229"/>
      <c r="G168" s="229"/>
      <c r="H168" s="230"/>
      <c r="I168" s="10"/>
      <c r="J168" s="10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</row>
    <row r="169" spans="1:28" ht="48" customHeight="1">
      <c r="A169" s="7" t="s">
        <v>127</v>
      </c>
      <c r="B169" s="204" t="s">
        <v>128</v>
      </c>
      <c r="C169" s="204"/>
      <c r="D169" s="99" t="s">
        <v>44</v>
      </c>
      <c r="E169" s="100" t="s">
        <v>94</v>
      </c>
      <c r="F169" s="18"/>
      <c r="G169" s="84">
        <v>2</v>
      </c>
      <c r="H169" s="85">
        <v>2</v>
      </c>
      <c r="I169" s="10"/>
      <c r="J169" s="10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</row>
    <row r="170" spans="1:28" ht="30.75" customHeight="1">
      <c r="A170" s="114" t="s">
        <v>129</v>
      </c>
      <c r="B170" s="205" t="s">
        <v>130</v>
      </c>
      <c r="C170" s="206"/>
      <c r="D170" s="101" t="s">
        <v>44</v>
      </c>
      <c r="E170" s="102" t="s">
        <v>94</v>
      </c>
      <c r="F170" s="89"/>
      <c r="G170" s="90">
        <v>3</v>
      </c>
      <c r="H170" s="91">
        <v>3</v>
      </c>
      <c r="I170" s="10"/>
      <c r="J170" s="10"/>
      <c r="R170" s="263"/>
      <c r="S170" s="263"/>
      <c r="T170" s="263"/>
      <c r="U170" s="263"/>
      <c r="V170" s="263"/>
      <c r="W170" s="263"/>
      <c r="X170" s="263"/>
      <c r="Y170" s="94"/>
      <c r="Z170" s="95"/>
      <c r="AA170" s="264"/>
      <c r="AB170" s="264"/>
    </row>
    <row r="171" spans="1:28" ht="30.75" customHeight="1">
      <c r="A171" s="124" t="s">
        <v>133</v>
      </c>
      <c r="B171" s="208" t="s">
        <v>194</v>
      </c>
      <c r="C171" s="209"/>
      <c r="D171" s="99" t="s">
        <v>145</v>
      </c>
      <c r="E171" s="117" t="s">
        <v>94</v>
      </c>
      <c r="F171" s="92"/>
      <c r="G171" s="125">
        <f>450+350</f>
        <v>800</v>
      </c>
      <c r="H171" s="126">
        <f aca="true" t="shared" si="5" ref="H171:H179">G171</f>
        <v>800</v>
      </c>
      <c r="I171" s="10"/>
      <c r="J171" s="10"/>
      <c r="R171" s="193"/>
      <c r="S171" s="193"/>
      <c r="T171" s="193"/>
      <c r="U171" s="193"/>
      <c r="V171" s="193"/>
      <c r="W171" s="193"/>
      <c r="X171" s="193"/>
      <c r="Y171" s="94"/>
      <c r="Z171" s="95"/>
      <c r="AA171" s="96"/>
      <c r="AB171" s="96"/>
    </row>
    <row r="172" spans="1:28" ht="30.75" customHeight="1">
      <c r="A172" s="124" t="s">
        <v>134</v>
      </c>
      <c r="B172" s="210" t="s">
        <v>131</v>
      </c>
      <c r="C172" s="211"/>
      <c r="D172" s="99" t="s">
        <v>44</v>
      </c>
      <c r="E172" s="117" t="s">
        <v>94</v>
      </c>
      <c r="F172" s="92"/>
      <c r="G172" s="125">
        <f>10+27</f>
        <v>37</v>
      </c>
      <c r="H172" s="126">
        <f t="shared" si="5"/>
        <v>37</v>
      </c>
      <c r="I172" s="10"/>
      <c r="J172" s="10"/>
      <c r="R172" s="193"/>
      <c r="S172" s="193"/>
      <c r="T172" s="193"/>
      <c r="U172" s="193"/>
      <c r="V172" s="193"/>
      <c r="W172" s="193"/>
      <c r="X172" s="193"/>
      <c r="Y172" s="94"/>
      <c r="Z172" s="95"/>
      <c r="AA172" s="96"/>
      <c r="AB172" s="96"/>
    </row>
    <row r="173" spans="1:28" ht="18.75" customHeight="1">
      <c r="A173" s="118" t="s">
        <v>135</v>
      </c>
      <c r="B173" s="210" t="s">
        <v>132</v>
      </c>
      <c r="C173" s="211"/>
      <c r="D173" s="119" t="s">
        <v>44</v>
      </c>
      <c r="E173" s="120" t="s">
        <v>94</v>
      </c>
      <c r="F173" s="121"/>
      <c r="G173" s="122">
        <f>6+4</f>
        <v>10</v>
      </c>
      <c r="H173" s="123">
        <f t="shared" si="5"/>
        <v>10</v>
      </c>
      <c r="I173" s="10"/>
      <c r="J173" s="10"/>
      <c r="R173" s="261"/>
      <c r="S173" s="261"/>
      <c r="T173" s="261"/>
      <c r="U173" s="261"/>
      <c r="V173" s="261"/>
      <c r="W173" s="261"/>
      <c r="X173" s="261"/>
      <c r="Y173" s="94"/>
      <c r="Z173" s="95"/>
      <c r="AA173" s="260"/>
      <c r="AB173" s="260"/>
    </row>
    <row r="174" spans="1:28" ht="39" customHeight="1">
      <c r="A174" s="7" t="s">
        <v>136</v>
      </c>
      <c r="B174" s="210" t="s">
        <v>158</v>
      </c>
      <c r="C174" s="211"/>
      <c r="D174" s="99" t="s">
        <v>44</v>
      </c>
      <c r="E174" s="117" t="s">
        <v>94</v>
      </c>
      <c r="F174" s="92"/>
      <c r="G174" s="84">
        <v>9</v>
      </c>
      <c r="H174" s="85">
        <f t="shared" si="5"/>
        <v>9</v>
      </c>
      <c r="I174" s="10"/>
      <c r="J174" s="10"/>
      <c r="R174" s="261"/>
      <c r="S174" s="261"/>
      <c r="T174" s="261"/>
      <c r="U174" s="261"/>
      <c r="V174" s="261"/>
      <c r="W174" s="261"/>
      <c r="X174" s="261"/>
      <c r="Y174" s="94"/>
      <c r="Z174" s="95"/>
      <c r="AA174" s="260"/>
      <c r="AB174" s="260"/>
    </row>
    <row r="175" spans="1:28" ht="36" customHeight="1">
      <c r="A175" s="7" t="s">
        <v>137</v>
      </c>
      <c r="B175" s="212" t="s">
        <v>170</v>
      </c>
      <c r="C175" s="212"/>
      <c r="D175" s="99" t="s">
        <v>168</v>
      </c>
      <c r="E175" s="117" t="s">
        <v>94</v>
      </c>
      <c r="F175" s="92"/>
      <c r="G175" s="84">
        <f>165+220</f>
        <v>385</v>
      </c>
      <c r="H175" s="85">
        <f t="shared" si="5"/>
        <v>385</v>
      </c>
      <c r="I175" s="10"/>
      <c r="J175" s="10"/>
      <c r="R175" s="194"/>
      <c r="S175" s="194"/>
      <c r="T175" s="194"/>
      <c r="U175" s="194"/>
      <c r="V175" s="194"/>
      <c r="W175" s="194"/>
      <c r="X175" s="194"/>
      <c r="Y175" s="94"/>
      <c r="Z175" s="95"/>
      <c r="AA175" s="98"/>
      <c r="AB175" s="98"/>
    </row>
    <row r="176" spans="1:28" ht="36" customHeight="1">
      <c r="A176" s="7" t="s">
        <v>195</v>
      </c>
      <c r="B176" s="213" t="s">
        <v>198</v>
      </c>
      <c r="C176" s="213"/>
      <c r="D176" s="99" t="s">
        <v>44</v>
      </c>
      <c r="E176" s="117" t="s">
        <v>94</v>
      </c>
      <c r="F176" s="92"/>
      <c r="G176" s="84">
        <f>10+12</f>
        <v>22</v>
      </c>
      <c r="H176" s="85">
        <f t="shared" si="5"/>
        <v>22</v>
      </c>
      <c r="I176" s="10"/>
      <c r="J176" s="10"/>
      <c r="R176" s="194"/>
      <c r="S176" s="194"/>
      <c r="T176" s="194"/>
      <c r="U176" s="194"/>
      <c r="V176" s="194"/>
      <c r="W176" s="194"/>
      <c r="X176" s="194"/>
      <c r="Y176" s="94"/>
      <c r="Z176" s="95"/>
      <c r="AA176" s="110"/>
      <c r="AB176" s="110"/>
    </row>
    <row r="177" spans="1:28" ht="36" customHeight="1">
      <c r="A177" s="7" t="s">
        <v>196</v>
      </c>
      <c r="B177" s="213" t="s">
        <v>199</v>
      </c>
      <c r="C177" s="213"/>
      <c r="D177" s="119" t="s">
        <v>44</v>
      </c>
      <c r="E177" s="117" t="s">
        <v>94</v>
      </c>
      <c r="F177" s="92"/>
      <c r="G177" s="84">
        <v>4</v>
      </c>
      <c r="H177" s="85">
        <f t="shared" si="5"/>
        <v>4</v>
      </c>
      <c r="I177" s="10"/>
      <c r="J177" s="10"/>
      <c r="R177" s="194"/>
      <c r="S177" s="194"/>
      <c r="T177" s="194"/>
      <c r="U177" s="194"/>
      <c r="V177" s="194"/>
      <c r="W177" s="194"/>
      <c r="X177" s="194"/>
      <c r="Y177" s="94"/>
      <c r="Z177" s="95"/>
      <c r="AA177" s="110"/>
      <c r="AB177" s="110"/>
    </row>
    <row r="178" spans="1:28" ht="36" customHeight="1">
      <c r="A178" s="7" t="s">
        <v>197</v>
      </c>
      <c r="B178" s="213" t="s">
        <v>261</v>
      </c>
      <c r="C178" s="213"/>
      <c r="D178" s="99" t="s">
        <v>168</v>
      </c>
      <c r="E178" s="117" t="s">
        <v>94</v>
      </c>
      <c r="F178" s="92"/>
      <c r="G178" s="84">
        <f>165+111</f>
        <v>276</v>
      </c>
      <c r="H178" s="85">
        <f t="shared" si="5"/>
        <v>276</v>
      </c>
      <c r="I178" s="10"/>
      <c r="J178" s="10"/>
      <c r="R178" s="194"/>
      <c r="S178" s="194"/>
      <c r="T178" s="194"/>
      <c r="U178" s="194"/>
      <c r="V178" s="194"/>
      <c r="W178" s="194"/>
      <c r="X178" s="194"/>
      <c r="Y178" s="94"/>
      <c r="Z178" s="95"/>
      <c r="AA178" s="110"/>
      <c r="AB178" s="110"/>
    </row>
    <row r="179" spans="1:28" ht="36" customHeight="1">
      <c r="A179" s="7" t="s">
        <v>200</v>
      </c>
      <c r="B179" s="213" t="s">
        <v>202</v>
      </c>
      <c r="C179" s="213"/>
      <c r="D179" s="99" t="s">
        <v>168</v>
      </c>
      <c r="E179" s="117" t="s">
        <v>94</v>
      </c>
      <c r="F179" s="92"/>
      <c r="G179" s="84">
        <v>165</v>
      </c>
      <c r="H179" s="85">
        <f t="shared" si="5"/>
        <v>165</v>
      </c>
      <c r="I179" s="10"/>
      <c r="J179" s="10"/>
      <c r="R179" s="111"/>
      <c r="S179" s="111"/>
      <c r="T179" s="111"/>
      <c r="U179" s="111"/>
      <c r="V179" s="111"/>
      <c r="W179" s="111"/>
      <c r="X179" s="111"/>
      <c r="Y179" s="94"/>
      <c r="Z179" s="95"/>
      <c r="AA179" s="110"/>
      <c r="AB179" s="110"/>
    </row>
    <row r="180" spans="1:28" ht="35.25" customHeight="1">
      <c r="A180" s="7" t="s">
        <v>232</v>
      </c>
      <c r="B180" s="213" t="s">
        <v>233</v>
      </c>
      <c r="C180" s="213"/>
      <c r="D180" s="99" t="s">
        <v>44</v>
      </c>
      <c r="E180" s="117" t="s">
        <v>94</v>
      </c>
      <c r="F180" s="92"/>
      <c r="G180" s="84">
        <v>2</v>
      </c>
      <c r="H180" s="85">
        <v>2</v>
      </c>
      <c r="I180" s="10"/>
      <c r="J180" s="10"/>
      <c r="R180" s="261"/>
      <c r="S180" s="261"/>
      <c r="T180" s="261"/>
      <c r="U180" s="261"/>
      <c r="V180" s="261"/>
      <c r="W180" s="261"/>
      <c r="X180" s="261"/>
      <c r="Y180" s="94"/>
      <c r="Z180" s="95"/>
      <c r="AA180" s="260"/>
      <c r="AB180" s="260"/>
    </row>
    <row r="181" spans="1:28" ht="15">
      <c r="A181" s="4">
        <v>3</v>
      </c>
      <c r="B181" s="265" t="s">
        <v>32</v>
      </c>
      <c r="C181" s="265"/>
      <c r="D181" s="265"/>
      <c r="E181" s="265"/>
      <c r="F181" s="265"/>
      <c r="G181" s="265"/>
      <c r="H181" s="265"/>
      <c r="I181" s="10"/>
      <c r="J181" s="10"/>
      <c r="R181" s="97"/>
      <c r="S181" s="97"/>
      <c r="T181" s="97"/>
      <c r="U181" s="97"/>
      <c r="V181" s="97"/>
      <c r="W181" s="97"/>
      <c r="X181" s="97"/>
      <c r="Y181" s="94"/>
      <c r="Z181" s="95"/>
      <c r="AA181" s="98"/>
      <c r="AB181" s="98"/>
    </row>
    <row r="182" spans="1:28" ht="30" customHeight="1">
      <c r="A182" s="7" t="s">
        <v>140</v>
      </c>
      <c r="B182" s="214" t="s">
        <v>138</v>
      </c>
      <c r="C182" s="214"/>
      <c r="D182" s="104" t="s">
        <v>39</v>
      </c>
      <c r="E182" s="105" t="s">
        <v>107</v>
      </c>
      <c r="F182" s="103"/>
      <c r="G182" s="106">
        <f>G140/G156</f>
        <v>9900</v>
      </c>
      <c r="H182" s="106">
        <f>H140/H156</f>
        <v>9900</v>
      </c>
      <c r="I182" s="10"/>
      <c r="J182" s="10"/>
      <c r="R182" s="97"/>
      <c r="S182" s="97"/>
      <c r="T182" s="97"/>
      <c r="U182" s="97"/>
      <c r="V182" s="97"/>
      <c r="W182" s="97"/>
      <c r="X182" s="97"/>
      <c r="Y182" s="94"/>
      <c r="Z182" s="95"/>
      <c r="AA182" s="98"/>
      <c r="AB182" s="98"/>
    </row>
    <row r="183" spans="1:28" ht="42" customHeight="1">
      <c r="A183" s="7" t="s">
        <v>141</v>
      </c>
      <c r="B183" s="214" t="s">
        <v>171</v>
      </c>
      <c r="C183" s="214"/>
      <c r="D183" s="104" t="s">
        <v>39</v>
      </c>
      <c r="E183" s="105" t="s">
        <v>107</v>
      </c>
      <c r="F183" s="103"/>
      <c r="G183" s="106">
        <f>G141/G157</f>
        <v>182.875</v>
      </c>
      <c r="H183" s="106">
        <f>H141/H157</f>
        <v>182.875</v>
      </c>
      <c r="I183" s="10"/>
      <c r="J183" s="10"/>
      <c r="R183" s="97"/>
      <c r="S183" s="97"/>
      <c r="T183" s="97"/>
      <c r="U183" s="97"/>
      <c r="V183" s="97"/>
      <c r="W183" s="97"/>
      <c r="X183" s="97"/>
      <c r="Y183" s="94"/>
      <c r="Z183" s="95"/>
      <c r="AA183" s="98"/>
      <c r="AB183" s="98"/>
    </row>
    <row r="184" spans="1:28" ht="24.75" customHeight="1">
      <c r="A184" s="7" t="s">
        <v>142</v>
      </c>
      <c r="B184" s="214" t="s">
        <v>173</v>
      </c>
      <c r="C184" s="214"/>
      <c r="D184" s="104" t="s">
        <v>39</v>
      </c>
      <c r="E184" s="105" t="s">
        <v>107</v>
      </c>
      <c r="F184" s="103"/>
      <c r="G184" s="106">
        <f>G142/G172</f>
        <v>8862.162162162162</v>
      </c>
      <c r="H184" s="106">
        <f>H142/H172</f>
        <v>8862.162162162162</v>
      </c>
      <c r="I184" s="10"/>
      <c r="J184" s="10"/>
      <c r="R184" s="97"/>
      <c r="S184" s="97"/>
      <c r="T184" s="97"/>
      <c r="U184" s="97"/>
      <c r="V184" s="97"/>
      <c r="W184" s="97"/>
      <c r="X184" s="97"/>
      <c r="Y184" s="94"/>
      <c r="Z184" s="95"/>
      <c r="AA184" s="98"/>
      <c r="AB184" s="98"/>
    </row>
    <row r="185" spans="1:28" ht="34.5" customHeight="1">
      <c r="A185" s="7" t="s">
        <v>143</v>
      </c>
      <c r="B185" s="214" t="s">
        <v>139</v>
      </c>
      <c r="C185" s="214"/>
      <c r="D185" s="104" t="s">
        <v>39</v>
      </c>
      <c r="E185" s="105" t="s">
        <v>107</v>
      </c>
      <c r="F185" s="103"/>
      <c r="G185" s="106">
        <f>G143/G159</f>
        <v>17010</v>
      </c>
      <c r="H185" s="106">
        <f>H143/H159</f>
        <v>17010</v>
      </c>
      <c r="I185" s="10"/>
      <c r="J185" s="10"/>
      <c r="R185" s="97"/>
      <c r="S185" s="97"/>
      <c r="T185" s="97"/>
      <c r="U185" s="97"/>
      <c r="V185" s="97"/>
      <c r="W185" s="97"/>
      <c r="X185" s="97"/>
      <c r="Y185" s="94"/>
      <c r="Z185" s="95"/>
      <c r="AA185" s="98"/>
      <c r="AB185" s="98"/>
    </row>
    <row r="186" spans="1:28" ht="39" customHeight="1">
      <c r="A186" s="7" t="s">
        <v>144</v>
      </c>
      <c r="B186" s="214" t="s">
        <v>159</v>
      </c>
      <c r="C186" s="214"/>
      <c r="D186" s="104" t="s">
        <v>39</v>
      </c>
      <c r="E186" s="105" t="s">
        <v>107</v>
      </c>
      <c r="F186" s="103"/>
      <c r="G186" s="106">
        <f aca="true" t="shared" si="6" ref="G186:H189">G144/G175</f>
        <v>1090.1298701298701</v>
      </c>
      <c r="H186" s="106">
        <f t="shared" si="6"/>
        <v>1090.1298701298701</v>
      </c>
      <c r="I186" s="10"/>
      <c r="J186" s="10"/>
      <c r="R186" s="111"/>
      <c r="S186" s="111"/>
      <c r="T186" s="111"/>
      <c r="U186" s="111"/>
      <c r="V186" s="111"/>
      <c r="W186" s="111"/>
      <c r="X186" s="111"/>
      <c r="Y186" s="94"/>
      <c r="Z186" s="95"/>
      <c r="AA186" s="110"/>
      <c r="AB186" s="110"/>
    </row>
    <row r="187" spans="1:28" ht="34.5" customHeight="1">
      <c r="A187" s="7" t="s">
        <v>203</v>
      </c>
      <c r="B187" s="214" t="s">
        <v>206</v>
      </c>
      <c r="C187" s="214"/>
      <c r="D187" s="104" t="s">
        <v>39</v>
      </c>
      <c r="E187" s="105" t="s">
        <v>107</v>
      </c>
      <c r="F187" s="103"/>
      <c r="G187" s="106">
        <f t="shared" si="6"/>
        <v>1363.6363636363637</v>
      </c>
      <c r="H187" s="106">
        <f t="shared" si="6"/>
        <v>1363.6363636363637</v>
      </c>
      <c r="I187" s="10"/>
      <c r="J187" s="10"/>
      <c r="R187" s="111"/>
      <c r="S187" s="111"/>
      <c r="T187" s="111"/>
      <c r="U187" s="111"/>
      <c r="V187" s="111"/>
      <c r="W187" s="111"/>
      <c r="X187" s="111"/>
      <c r="Y187" s="94"/>
      <c r="Z187" s="95"/>
      <c r="AA187" s="110"/>
      <c r="AB187" s="110"/>
    </row>
    <row r="188" spans="1:28" ht="34.5" customHeight="1">
      <c r="A188" s="7" t="s">
        <v>204</v>
      </c>
      <c r="B188" s="214" t="s">
        <v>208</v>
      </c>
      <c r="C188" s="214"/>
      <c r="D188" s="104" t="s">
        <v>39</v>
      </c>
      <c r="E188" s="105" t="s">
        <v>107</v>
      </c>
      <c r="F188" s="103"/>
      <c r="G188" s="106">
        <f t="shared" si="6"/>
        <v>18000</v>
      </c>
      <c r="H188" s="106">
        <f t="shared" si="6"/>
        <v>18000</v>
      </c>
      <c r="I188" s="10"/>
      <c r="J188" s="10"/>
      <c r="R188" s="111"/>
      <c r="S188" s="111"/>
      <c r="T188" s="111"/>
      <c r="U188" s="111"/>
      <c r="V188" s="111"/>
      <c r="W188" s="111"/>
      <c r="X188" s="111"/>
      <c r="Y188" s="94"/>
      <c r="Z188" s="95"/>
      <c r="AA188" s="110"/>
      <c r="AB188" s="110"/>
    </row>
    <row r="189" spans="1:28" ht="34.5" customHeight="1">
      <c r="A189" s="7" t="s">
        <v>205</v>
      </c>
      <c r="B189" s="214" t="s">
        <v>209</v>
      </c>
      <c r="C189" s="214"/>
      <c r="D189" s="104" t="s">
        <v>39</v>
      </c>
      <c r="E189" s="105" t="s">
        <v>107</v>
      </c>
      <c r="F189" s="103"/>
      <c r="G189" s="106">
        <f t="shared" si="6"/>
        <v>321.7391304347826</v>
      </c>
      <c r="H189" s="106">
        <f t="shared" si="6"/>
        <v>321.7391304347826</v>
      </c>
      <c r="I189" s="10"/>
      <c r="J189" s="10"/>
      <c r="R189" s="111"/>
      <c r="S189" s="111"/>
      <c r="T189" s="111"/>
      <c r="U189" s="111"/>
      <c r="V189" s="111"/>
      <c r="W189" s="111"/>
      <c r="X189" s="111"/>
      <c r="Y189" s="94"/>
      <c r="Z189" s="95"/>
      <c r="AA189" s="110"/>
      <c r="AB189" s="110"/>
    </row>
    <row r="190" spans="1:28" ht="35.25" customHeight="1">
      <c r="A190" s="7" t="s">
        <v>207</v>
      </c>
      <c r="B190" s="214" t="s">
        <v>210</v>
      </c>
      <c r="C190" s="214"/>
      <c r="D190" s="104" t="s">
        <v>39</v>
      </c>
      <c r="E190" s="105" t="s">
        <v>107</v>
      </c>
      <c r="F190" s="103"/>
      <c r="G190" s="106">
        <f>G148/G179</f>
        <v>336.3636363636364</v>
      </c>
      <c r="H190" s="106">
        <f>G190</f>
        <v>336.3636363636364</v>
      </c>
      <c r="I190" s="10"/>
      <c r="J190" s="10"/>
      <c r="R190" s="97"/>
      <c r="S190" s="97"/>
      <c r="T190" s="97"/>
      <c r="U190" s="97"/>
      <c r="V190" s="97"/>
      <c r="W190" s="97"/>
      <c r="X190" s="97"/>
      <c r="Y190" s="94"/>
      <c r="Z190" s="95"/>
      <c r="AA190" s="98"/>
      <c r="AB190" s="98"/>
    </row>
    <row r="191" spans="1:28" ht="35.25" customHeight="1">
      <c r="A191" s="7" t="s">
        <v>234</v>
      </c>
      <c r="B191" s="214" t="s">
        <v>235</v>
      </c>
      <c r="C191" s="214"/>
      <c r="D191" s="104" t="s">
        <v>39</v>
      </c>
      <c r="E191" s="105" t="s">
        <v>107</v>
      </c>
      <c r="F191" s="103"/>
      <c r="G191" s="106">
        <f>G153/G180</f>
        <v>60000</v>
      </c>
      <c r="H191" s="106">
        <f>G191</f>
        <v>60000</v>
      </c>
      <c r="I191" s="10"/>
      <c r="J191" s="10"/>
      <c r="R191" s="141"/>
      <c r="S191" s="141"/>
      <c r="T191" s="141"/>
      <c r="U191" s="141"/>
      <c r="V191" s="141"/>
      <c r="W191" s="141"/>
      <c r="X191" s="141"/>
      <c r="Y191" s="94"/>
      <c r="Z191" s="95"/>
      <c r="AA191" s="140"/>
      <c r="AB191" s="140"/>
    </row>
    <row r="192" spans="1:28" ht="15.75">
      <c r="A192" s="7">
        <v>4</v>
      </c>
      <c r="B192" s="217" t="s">
        <v>33</v>
      </c>
      <c r="C192" s="218"/>
      <c r="D192" s="218"/>
      <c r="E192" s="218"/>
      <c r="F192" s="218"/>
      <c r="G192" s="218"/>
      <c r="H192" s="219"/>
      <c r="I192" s="10"/>
      <c r="J192" s="10"/>
      <c r="R192" s="97"/>
      <c r="S192" s="97"/>
      <c r="T192" s="97"/>
      <c r="U192" s="97"/>
      <c r="V192" s="97"/>
      <c r="W192" s="97"/>
      <c r="X192" s="97"/>
      <c r="Y192" s="94"/>
      <c r="Z192" s="95"/>
      <c r="AA192" s="98"/>
      <c r="AB192" s="98"/>
    </row>
    <row r="193" spans="1:28" ht="46.5" customHeight="1">
      <c r="A193" s="7" t="s">
        <v>106</v>
      </c>
      <c r="B193" s="220" t="s">
        <v>147</v>
      </c>
      <c r="C193" s="248"/>
      <c r="D193" s="107" t="s">
        <v>40</v>
      </c>
      <c r="E193" s="108" t="s">
        <v>107</v>
      </c>
      <c r="F193" s="68"/>
      <c r="G193" s="7">
        <v>100</v>
      </c>
      <c r="H193" s="7">
        <f aca="true" t="shared" si="7" ref="H193:H198">G193</f>
        <v>100</v>
      </c>
      <c r="I193" s="10"/>
      <c r="J193" s="10"/>
      <c r="R193" s="97"/>
      <c r="S193" s="97"/>
      <c r="T193" s="97"/>
      <c r="U193" s="97"/>
      <c r="V193" s="97"/>
      <c r="W193" s="97"/>
      <c r="X193" s="97"/>
      <c r="Y193" s="94"/>
      <c r="Z193" s="95"/>
      <c r="AA193" s="98"/>
      <c r="AB193" s="98"/>
    </row>
    <row r="194" spans="1:28" ht="32.25" customHeight="1">
      <c r="A194" s="7" t="s">
        <v>148</v>
      </c>
      <c r="B194" s="249" t="s">
        <v>151</v>
      </c>
      <c r="C194" s="250"/>
      <c r="D194" s="107" t="s">
        <v>40</v>
      </c>
      <c r="E194" s="108" t="s">
        <v>107</v>
      </c>
      <c r="F194" s="68"/>
      <c r="G194" s="7">
        <v>100</v>
      </c>
      <c r="H194" s="7">
        <f t="shared" si="7"/>
        <v>100</v>
      </c>
      <c r="I194" s="10"/>
      <c r="J194" s="10"/>
      <c r="R194" s="97"/>
      <c r="S194" s="97"/>
      <c r="T194" s="97"/>
      <c r="U194" s="97"/>
      <c r="V194" s="97"/>
      <c r="W194" s="97"/>
      <c r="X194" s="97"/>
      <c r="Y194" s="94"/>
      <c r="Z194" s="95"/>
      <c r="AA194" s="98"/>
      <c r="AB194" s="98"/>
    </row>
    <row r="195" spans="1:28" ht="33" customHeight="1">
      <c r="A195" s="7" t="s">
        <v>149</v>
      </c>
      <c r="B195" s="251" t="s">
        <v>152</v>
      </c>
      <c r="C195" s="252"/>
      <c r="D195" s="107" t="s">
        <v>40</v>
      </c>
      <c r="E195" s="108" t="s">
        <v>107</v>
      </c>
      <c r="F195" s="68"/>
      <c r="G195" s="7">
        <v>100</v>
      </c>
      <c r="H195" s="7">
        <f t="shared" si="7"/>
        <v>100</v>
      </c>
      <c r="I195" s="10"/>
      <c r="J195" s="10"/>
      <c r="R195" s="261"/>
      <c r="S195" s="261"/>
      <c r="T195" s="261"/>
      <c r="U195" s="261"/>
      <c r="V195" s="261"/>
      <c r="W195" s="261"/>
      <c r="X195" s="261"/>
      <c r="Y195" s="94"/>
      <c r="Z195" s="95"/>
      <c r="AA195" s="260"/>
      <c r="AB195" s="260"/>
    </row>
    <row r="196" spans="1:28" ht="33.75" customHeight="1">
      <c r="A196" s="7" t="s">
        <v>150</v>
      </c>
      <c r="B196" s="253" t="s">
        <v>174</v>
      </c>
      <c r="C196" s="254"/>
      <c r="D196" s="115" t="s">
        <v>40</v>
      </c>
      <c r="E196" s="116" t="s">
        <v>107</v>
      </c>
      <c r="F196" s="109"/>
      <c r="G196" s="114">
        <v>100</v>
      </c>
      <c r="H196" s="114">
        <f t="shared" si="7"/>
        <v>100</v>
      </c>
      <c r="I196" s="10"/>
      <c r="J196" s="10"/>
      <c r="R196" s="256"/>
      <c r="S196" s="256"/>
      <c r="T196" s="256"/>
      <c r="U196" s="256"/>
      <c r="V196" s="256"/>
      <c r="W196" s="256"/>
      <c r="X196" s="256"/>
      <c r="Y196" s="94"/>
      <c r="Z196" s="95"/>
      <c r="AA196" s="260"/>
      <c r="AB196" s="260"/>
    </row>
    <row r="197" spans="1:28" ht="52.5" customHeight="1">
      <c r="A197" s="7" t="s">
        <v>160</v>
      </c>
      <c r="B197" s="201" t="s">
        <v>175</v>
      </c>
      <c r="C197" s="202"/>
      <c r="D197" s="115" t="s">
        <v>40</v>
      </c>
      <c r="E197" s="116" t="s">
        <v>107</v>
      </c>
      <c r="F197" s="33"/>
      <c r="G197" s="114">
        <v>100</v>
      </c>
      <c r="H197" s="114">
        <f t="shared" si="7"/>
        <v>100</v>
      </c>
      <c r="I197" s="10"/>
      <c r="J197" s="10"/>
      <c r="R197" s="256"/>
      <c r="S197" s="256"/>
      <c r="T197" s="256"/>
      <c r="U197" s="256"/>
      <c r="V197" s="256"/>
      <c r="W197" s="256"/>
      <c r="X197" s="256"/>
      <c r="Y197" s="94"/>
      <c r="Z197" s="95"/>
      <c r="AA197" s="260"/>
      <c r="AB197" s="260"/>
    </row>
    <row r="198" spans="1:28" ht="43.5" customHeight="1">
      <c r="A198" s="7" t="s">
        <v>161</v>
      </c>
      <c r="B198" s="247" t="s">
        <v>172</v>
      </c>
      <c r="C198" s="247"/>
      <c r="D198" s="107" t="s">
        <v>40</v>
      </c>
      <c r="E198" s="108" t="s">
        <v>107</v>
      </c>
      <c r="F198" s="12"/>
      <c r="G198" s="7">
        <v>100</v>
      </c>
      <c r="H198" s="7">
        <f t="shared" si="7"/>
        <v>100</v>
      </c>
      <c r="I198" s="10"/>
      <c r="J198" s="10"/>
      <c r="R198" s="133"/>
      <c r="S198" s="133"/>
      <c r="T198" s="133"/>
      <c r="U198" s="133"/>
      <c r="V198" s="133"/>
      <c r="W198" s="133"/>
      <c r="X198" s="133"/>
      <c r="Y198" s="94"/>
      <c r="Z198" s="95"/>
      <c r="AA198" s="134"/>
      <c r="AB198" s="134"/>
    </row>
    <row r="199" spans="1:28" ht="33" customHeight="1">
      <c r="A199" s="7" t="s">
        <v>215</v>
      </c>
      <c r="B199" s="247" t="s">
        <v>212</v>
      </c>
      <c r="C199" s="247"/>
      <c r="D199" s="107" t="s">
        <v>40</v>
      </c>
      <c r="E199" s="108" t="s">
        <v>107</v>
      </c>
      <c r="F199" s="12"/>
      <c r="G199" s="7">
        <v>100</v>
      </c>
      <c r="H199" s="7">
        <f>G199</f>
        <v>100</v>
      </c>
      <c r="I199" s="10"/>
      <c r="J199" s="10"/>
      <c r="R199" s="133"/>
      <c r="S199" s="133"/>
      <c r="T199" s="133"/>
      <c r="U199" s="133"/>
      <c r="V199" s="133"/>
      <c r="W199" s="133"/>
      <c r="X199" s="133"/>
      <c r="Y199" s="94"/>
      <c r="Z199" s="95"/>
      <c r="AA199" s="134"/>
      <c r="AB199" s="134"/>
    </row>
    <row r="200" spans="1:28" ht="34.5" customHeight="1">
      <c r="A200" s="7" t="s">
        <v>216</v>
      </c>
      <c r="B200" s="247" t="s">
        <v>211</v>
      </c>
      <c r="C200" s="247"/>
      <c r="D200" s="107" t="s">
        <v>40</v>
      </c>
      <c r="E200" s="108" t="s">
        <v>107</v>
      </c>
      <c r="F200" s="12"/>
      <c r="G200" s="7">
        <v>100</v>
      </c>
      <c r="H200" s="7">
        <f>G200</f>
        <v>100</v>
      </c>
      <c r="I200" s="10"/>
      <c r="J200" s="10"/>
      <c r="R200" s="133"/>
      <c r="S200" s="133"/>
      <c r="T200" s="133"/>
      <c r="U200" s="133"/>
      <c r="V200" s="133"/>
      <c r="W200" s="133"/>
      <c r="X200" s="133"/>
      <c r="Y200" s="94"/>
      <c r="Z200" s="95"/>
      <c r="AA200" s="134"/>
      <c r="AB200" s="134"/>
    </row>
    <row r="201" spans="1:28" ht="32.25" customHeight="1">
      <c r="A201" s="7" t="s">
        <v>217</v>
      </c>
      <c r="B201" s="247" t="s">
        <v>213</v>
      </c>
      <c r="C201" s="247"/>
      <c r="D201" s="107" t="s">
        <v>40</v>
      </c>
      <c r="E201" s="108" t="s">
        <v>107</v>
      </c>
      <c r="F201" s="12"/>
      <c r="G201" s="7">
        <v>100</v>
      </c>
      <c r="H201" s="7">
        <f>G201</f>
        <v>100</v>
      </c>
      <c r="I201" s="10"/>
      <c r="J201" s="10"/>
      <c r="R201" s="133"/>
      <c r="S201" s="133"/>
      <c r="T201" s="133"/>
      <c r="U201" s="133"/>
      <c r="V201" s="133"/>
      <c r="W201" s="133"/>
      <c r="X201" s="133"/>
      <c r="Y201" s="94"/>
      <c r="Z201" s="95"/>
      <c r="AA201" s="134"/>
      <c r="AB201" s="134"/>
    </row>
    <row r="202" spans="1:28" ht="38.25" customHeight="1">
      <c r="A202" s="7" t="s">
        <v>218</v>
      </c>
      <c r="B202" s="247" t="s">
        <v>214</v>
      </c>
      <c r="C202" s="247"/>
      <c r="D202" s="107" t="s">
        <v>40</v>
      </c>
      <c r="E202" s="108" t="s">
        <v>107</v>
      </c>
      <c r="F202" s="12"/>
      <c r="G202" s="7">
        <v>100</v>
      </c>
      <c r="H202" s="7">
        <f>G202</f>
        <v>100</v>
      </c>
      <c r="I202" s="10"/>
      <c r="J202" s="10"/>
      <c r="R202" s="133"/>
      <c r="S202" s="133"/>
      <c r="T202" s="133"/>
      <c r="U202" s="133"/>
      <c r="V202" s="133"/>
      <c r="W202" s="133"/>
      <c r="X202" s="133"/>
      <c r="Y202" s="94"/>
      <c r="Z202" s="95"/>
      <c r="AA202" s="134"/>
      <c r="AB202" s="134"/>
    </row>
    <row r="203" spans="1:28" ht="38.25" customHeight="1">
      <c r="A203" s="7" t="s">
        <v>236</v>
      </c>
      <c r="B203" s="247" t="s">
        <v>238</v>
      </c>
      <c r="C203" s="247"/>
      <c r="D203" s="107" t="s">
        <v>40</v>
      </c>
      <c r="E203" s="108" t="s">
        <v>107</v>
      </c>
      <c r="F203" s="12"/>
      <c r="G203" s="7">
        <v>100</v>
      </c>
      <c r="H203" s="7">
        <f>G203</f>
        <v>100</v>
      </c>
      <c r="I203" s="10"/>
      <c r="J203" s="10"/>
      <c r="R203" s="142"/>
      <c r="S203" s="142"/>
      <c r="T203" s="142"/>
      <c r="U203" s="142"/>
      <c r="V203" s="142"/>
      <c r="W203" s="142"/>
      <c r="X203" s="142"/>
      <c r="Y203" s="94"/>
      <c r="Z203" s="95"/>
      <c r="AA203" s="140"/>
      <c r="AB203" s="140"/>
    </row>
    <row r="204" spans="2:28" ht="15.75">
      <c r="B204" s="136"/>
      <c r="C204" s="136"/>
      <c r="D204" s="128"/>
      <c r="E204" s="137"/>
      <c r="F204" s="138"/>
      <c r="G204" s="23"/>
      <c r="H204" s="23"/>
      <c r="I204" s="10"/>
      <c r="R204" s="261"/>
      <c r="S204" s="261"/>
      <c r="T204" s="261"/>
      <c r="U204" s="261"/>
      <c r="V204" s="261"/>
      <c r="W204" s="261"/>
      <c r="X204" s="261"/>
      <c r="Y204" s="94"/>
      <c r="Z204" s="95"/>
      <c r="AA204" s="260"/>
      <c r="AB204" s="260"/>
    </row>
    <row r="205" spans="2:28" ht="15.75">
      <c r="B205" s="195" t="s">
        <v>266</v>
      </c>
      <c r="C205" s="195"/>
      <c r="D205" s="195"/>
      <c r="E205" s="35"/>
      <c r="F205" s="36"/>
      <c r="G205" s="36"/>
      <c r="H205" s="36"/>
      <c r="R205" s="262"/>
      <c r="S205" s="262"/>
      <c r="T205" s="262"/>
      <c r="U205" s="262"/>
      <c r="V205" s="262"/>
      <c r="W205" s="262"/>
      <c r="X205" s="262"/>
      <c r="Y205" s="94"/>
      <c r="Z205" s="95"/>
      <c r="AA205" s="260"/>
      <c r="AB205" s="260"/>
    </row>
    <row r="206" spans="2:28" ht="15.75">
      <c r="B206" s="195"/>
      <c r="C206" s="195"/>
      <c r="D206" s="195"/>
      <c r="E206" s="37"/>
      <c r="F206" s="38"/>
      <c r="G206" s="257" t="s">
        <v>267</v>
      </c>
      <c r="H206" s="257"/>
      <c r="R206" s="256"/>
      <c r="S206" s="256"/>
      <c r="T206" s="256"/>
      <c r="U206" s="256"/>
      <c r="V206" s="256"/>
      <c r="W206" s="256"/>
      <c r="X206" s="256"/>
      <c r="Y206" s="94"/>
      <c r="Z206" s="95"/>
      <c r="AA206" s="260"/>
      <c r="AB206" s="260"/>
    </row>
    <row r="207" spans="2:28" ht="15.75">
      <c r="B207" s="39"/>
      <c r="C207" s="40"/>
      <c r="D207" s="36"/>
      <c r="E207" s="41" t="s">
        <v>34</v>
      </c>
      <c r="F207" s="36"/>
      <c r="G207" s="258" t="s">
        <v>72</v>
      </c>
      <c r="H207" s="258"/>
      <c r="R207" s="256"/>
      <c r="S207" s="256"/>
      <c r="T207" s="256"/>
      <c r="U207" s="256"/>
      <c r="V207" s="256"/>
      <c r="W207" s="256"/>
      <c r="X207" s="256"/>
      <c r="Y207" s="94"/>
      <c r="Z207" s="95"/>
      <c r="AA207" s="260"/>
      <c r="AB207" s="260"/>
    </row>
    <row r="208" spans="2:28" ht="15.75">
      <c r="B208" s="195" t="s">
        <v>73</v>
      </c>
      <c r="C208" s="195"/>
      <c r="D208" s="40"/>
      <c r="E208" s="40"/>
      <c r="F208" s="36"/>
      <c r="G208" s="36"/>
      <c r="H208" s="36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</row>
    <row r="209" spans="2:28" ht="41.25" customHeight="1">
      <c r="B209" s="42" t="s">
        <v>81</v>
      </c>
      <c r="C209" s="43"/>
      <c r="D209" s="40"/>
      <c r="E209" s="40"/>
      <c r="F209" s="36"/>
      <c r="G209" s="36"/>
      <c r="H209" s="36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</row>
    <row r="210" spans="2:28" ht="15.75">
      <c r="B210" s="195" t="s">
        <v>244</v>
      </c>
      <c r="C210" s="195"/>
      <c r="D210" s="195"/>
      <c r="E210" s="37"/>
      <c r="F210" s="38"/>
      <c r="G210" s="257" t="s">
        <v>219</v>
      </c>
      <c r="H210" s="257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</row>
    <row r="211" spans="2:28" ht="15.75">
      <c r="B211" s="44"/>
      <c r="C211" s="45"/>
      <c r="D211" s="45"/>
      <c r="E211" s="41" t="s">
        <v>34</v>
      </c>
      <c r="F211" s="36"/>
      <c r="G211" s="258" t="s">
        <v>72</v>
      </c>
      <c r="H211" s="258"/>
      <c r="R211" s="93"/>
      <c r="S211" s="93"/>
      <c r="T211" s="93"/>
      <c r="U211" s="93"/>
      <c r="V211" s="93"/>
      <c r="W211" s="93"/>
      <c r="X211" s="93"/>
      <c r="Y211" s="93"/>
      <c r="Z211" s="93"/>
      <c r="AA211" s="93"/>
      <c r="AB211" s="93"/>
    </row>
    <row r="212" spans="2:28" ht="15.75">
      <c r="B212" s="44"/>
      <c r="C212" s="50"/>
      <c r="D212" s="36"/>
      <c r="E212" s="36"/>
      <c r="F212" s="36"/>
      <c r="G212" s="36"/>
      <c r="H212" s="36"/>
      <c r="R212" s="93"/>
      <c r="S212" s="93"/>
      <c r="T212" s="93"/>
      <c r="U212" s="93"/>
      <c r="V212" s="93"/>
      <c r="W212" s="93"/>
      <c r="X212" s="93"/>
      <c r="Y212" s="93"/>
      <c r="Z212" s="93"/>
      <c r="AA212" s="93"/>
      <c r="AB212" s="93"/>
    </row>
    <row r="213" spans="2:28" ht="15">
      <c r="B213" s="46"/>
      <c r="C213" s="51" t="s">
        <v>79</v>
      </c>
      <c r="D213" s="36"/>
      <c r="E213" s="36"/>
      <c r="F213" s="36"/>
      <c r="G213" s="36"/>
      <c r="H213" s="36"/>
      <c r="R213" s="255"/>
      <c r="S213" s="255"/>
      <c r="T213" s="255"/>
      <c r="U213" s="255"/>
      <c r="V213" s="255"/>
      <c r="W213" s="255"/>
      <c r="X213" s="255"/>
      <c r="Y213" s="93"/>
      <c r="Z213" s="93"/>
      <c r="AA213" s="93"/>
      <c r="AB213" s="93"/>
    </row>
    <row r="214" spans="2:28" ht="15">
      <c r="B214" s="47" t="s">
        <v>80</v>
      </c>
      <c r="C214" s="36"/>
      <c r="D214" s="36"/>
      <c r="E214" s="36"/>
      <c r="F214" s="36"/>
      <c r="G214" s="36"/>
      <c r="H214" s="36"/>
      <c r="R214" s="255"/>
      <c r="S214" s="255"/>
      <c r="T214" s="255"/>
      <c r="U214" s="255"/>
      <c r="V214" s="255"/>
      <c r="W214" s="255"/>
      <c r="X214" s="255"/>
      <c r="Y214" s="93"/>
      <c r="Z214" s="93"/>
      <c r="AA214" s="93"/>
      <c r="AB214" s="93"/>
    </row>
    <row r="215" spans="2:28" ht="15">
      <c r="B215" s="36"/>
      <c r="C215" s="36"/>
      <c r="D215" s="36"/>
      <c r="E215" s="36"/>
      <c r="F215" s="36"/>
      <c r="G215" s="36"/>
      <c r="H215" s="36"/>
      <c r="R215" s="259"/>
      <c r="S215" s="259"/>
      <c r="T215" s="259"/>
      <c r="U215" s="259"/>
      <c r="V215" s="259"/>
      <c r="W215" s="259"/>
      <c r="X215" s="259"/>
      <c r="Y215" s="93"/>
      <c r="Z215" s="93"/>
      <c r="AA215" s="93"/>
      <c r="AB215" s="93"/>
    </row>
    <row r="216" spans="18:28" ht="15">
      <c r="R216" s="255"/>
      <c r="S216" s="255"/>
      <c r="T216" s="255"/>
      <c r="U216" s="255"/>
      <c r="V216" s="255"/>
      <c r="W216" s="255"/>
      <c r="X216" s="255"/>
      <c r="Y216" s="93"/>
      <c r="Z216" s="93"/>
      <c r="AA216" s="93"/>
      <c r="AB216" s="93"/>
    </row>
    <row r="217" spans="18:28" ht="15">
      <c r="R217" s="255"/>
      <c r="S217" s="255"/>
      <c r="T217" s="255"/>
      <c r="U217" s="255"/>
      <c r="V217" s="255"/>
      <c r="W217" s="255"/>
      <c r="X217" s="255"/>
      <c r="Y217" s="93"/>
      <c r="Z217" s="93"/>
      <c r="AA217" s="93"/>
      <c r="AB217" s="93"/>
    </row>
  </sheetData>
  <sheetProtection/>
  <mergeCells count="233">
    <mergeCell ref="B169:C169"/>
    <mergeCell ref="B171:C171"/>
    <mergeCell ref="B163:C163"/>
    <mergeCell ref="S124:T124"/>
    <mergeCell ref="S125:T125"/>
    <mergeCell ref="S129:T129"/>
    <mergeCell ref="B153:C153"/>
    <mergeCell ref="B166:C166"/>
    <mergeCell ref="B139:C139"/>
    <mergeCell ref="B140:C140"/>
    <mergeCell ref="L129:M129"/>
    <mergeCell ref="L130:M130"/>
    <mergeCell ref="B130:I130"/>
    <mergeCell ref="F1:G1"/>
    <mergeCell ref="F4:H4"/>
    <mergeCell ref="F7:G7"/>
    <mergeCell ref="F8:H8"/>
    <mergeCell ref="F9:H9"/>
    <mergeCell ref="F14:H14"/>
    <mergeCell ref="B66:H66"/>
    <mergeCell ref="F10:H10"/>
    <mergeCell ref="A17:H17"/>
    <mergeCell ref="A18:H18"/>
    <mergeCell ref="A21:A22"/>
    <mergeCell ref="C21:C22"/>
    <mergeCell ref="F13:H13"/>
    <mergeCell ref="D21:H21"/>
    <mergeCell ref="E22:H22"/>
    <mergeCell ref="F12:H12"/>
    <mergeCell ref="A23:A24"/>
    <mergeCell ref="C23:C24"/>
    <mergeCell ref="B41:H41"/>
    <mergeCell ref="B42:H42"/>
    <mergeCell ref="B37:H37"/>
    <mergeCell ref="B32:N32"/>
    <mergeCell ref="B34:N34"/>
    <mergeCell ref="D23:H23"/>
    <mergeCell ref="D25:H25"/>
    <mergeCell ref="E24:H24"/>
    <mergeCell ref="B63:C63"/>
    <mergeCell ref="B60:C60"/>
    <mergeCell ref="B61:C61"/>
    <mergeCell ref="B39:H39"/>
    <mergeCell ref="B69:C69"/>
    <mergeCell ref="E26:H26"/>
    <mergeCell ref="B27:H27"/>
    <mergeCell ref="B45:H45"/>
    <mergeCell ref="B29:H29"/>
    <mergeCell ref="B31:H31"/>
    <mergeCell ref="B40:E40"/>
    <mergeCell ref="B35:H35"/>
    <mergeCell ref="B33:H33"/>
    <mergeCell ref="B28:H28"/>
    <mergeCell ref="B36:H36"/>
    <mergeCell ref="A25:A26"/>
    <mergeCell ref="B30:H30"/>
    <mergeCell ref="B47:C47"/>
    <mergeCell ref="B48:C48"/>
    <mergeCell ref="B49:C49"/>
    <mergeCell ref="A52:C52"/>
    <mergeCell ref="A55:A56"/>
    <mergeCell ref="B51:C51"/>
    <mergeCell ref="J78:P78"/>
    <mergeCell ref="B74:C74"/>
    <mergeCell ref="B55:H55"/>
    <mergeCell ref="J84:L84"/>
    <mergeCell ref="B62:C62"/>
    <mergeCell ref="B50:C50"/>
    <mergeCell ref="J79:P79"/>
    <mergeCell ref="B59:C59"/>
    <mergeCell ref="B78:C78"/>
    <mergeCell ref="B79:C79"/>
    <mergeCell ref="B73:C73"/>
    <mergeCell ref="B80:C80"/>
    <mergeCell ref="B75:C75"/>
    <mergeCell ref="B76:C76"/>
    <mergeCell ref="B70:C70"/>
    <mergeCell ref="B82:C82"/>
    <mergeCell ref="B77:C77"/>
    <mergeCell ref="B72:H72"/>
    <mergeCell ref="B71:H71"/>
    <mergeCell ref="B81:H81"/>
    <mergeCell ref="J80:P80"/>
    <mergeCell ref="J81:P81"/>
    <mergeCell ref="J82:P82"/>
    <mergeCell ref="J83:L83"/>
    <mergeCell ref="B87:C87"/>
    <mergeCell ref="B83:C83"/>
    <mergeCell ref="B84:C84"/>
    <mergeCell ref="B86:H86"/>
    <mergeCell ref="B89:H89"/>
    <mergeCell ref="J85:L85"/>
    <mergeCell ref="J86:L86"/>
    <mergeCell ref="B103:C103"/>
    <mergeCell ref="B104:C104"/>
    <mergeCell ref="B88:C88"/>
    <mergeCell ref="B90:C90"/>
    <mergeCell ref="B85:C85"/>
    <mergeCell ref="B99:C99"/>
    <mergeCell ref="B97:C97"/>
    <mergeCell ref="B105:C105"/>
    <mergeCell ref="B92:H92"/>
    <mergeCell ref="B112:H112"/>
    <mergeCell ref="B100:C100"/>
    <mergeCell ref="B101:C101"/>
    <mergeCell ref="B102:C102"/>
    <mergeCell ref="B98:C98"/>
    <mergeCell ref="B106:C106"/>
    <mergeCell ref="B107:C107"/>
    <mergeCell ref="B108:C108"/>
    <mergeCell ref="B115:C115"/>
    <mergeCell ref="B113:C113"/>
    <mergeCell ref="B117:C117"/>
    <mergeCell ref="B122:C122"/>
    <mergeCell ref="B133:C133"/>
    <mergeCell ref="B116:C116"/>
    <mergeCell ref="B118:C118"/>
    <mergeCell ref="B131:C131"/>
    <mergeCell ref="B120:C120"/>
    <mergeCell ref="B121:C121"/>
    <mergeCell ref="B91:H91"/>
    <mergeCell ref="B146:C146"/>
    <mergeCell ref="B125:C125"/>
    <mergeCell ref="B114:C114"/>
    <mergeCell ref="B96:C96"/>
    <mergeCell ref="B124:C124"/>
    <mergeCell ref="B123:H123"/>
    <mergeCell ref="B94:C94"/>
    <mergeCell ref="B95:C95"/>
    <mergeCell ref="B93:C93"/>
    <mergeCell ref="R170:X170"/>
    <mergeCell ref="AA170:AB170"/>
    <mergeCell ref="R173:X173"/>
    <mergeCell ref="AA173:AB173"/>
    <mergeCell ref="B180:C180"/>
    <mergeCell ref="B192:H192"/>
    <mergeCell ref="B188:C188"/>
    <mergeCell ref="B189:C189"/>
    <mergeCell ref="B190:C190"/>
    <mergeCell ref="B181:H181"/>
    <mergeCell ref="AA197:AB197"/>
    <mergeCell ref="R204:X204"/>
    <mergeCell ref="AA204:AB204"/>
    <mergeCell ref="R205:X205"/>
    <mergeCell ref="AA205:AB205"/>
    <mergeCell ref="R180:X180"/>
    <mergeCell ref="AA180:AB180"/>
    <mergeCell ref="R195:X195"/>
    <mergeCell ref="AA195:AB195"/>
    <mergeCell ref="AA196:AB196"/>
    <mergeCell ref="AA206:AB206"/>
    <mergeCell ref="R207:X207"/>
    <mergeCell ref="AA207:AB207"/>
    <mergeCell ref="B175:C175"/>
    <mergeCell ref="AA174:AB174"/>
    <mergeCell ref="B179:C179"/>
    <mergeCell ref="B191:C191"/>
    <mergeCell ref="B203:C203"/>
    <mergeCell ref="B183:C183"/>
    <mergeCell ref="B184:C184"/>
    <mergeCell ref="R216:X216"/>
    <mergeCell ref="R217:X217"/>
    <mergeCell ref="B156:C156"/>
    <mergeCell ref="B157:C157"/>
    <mergeCell ref="B158:C158"/>
    <mergeCell ref="B159:C159"/>
    <mergeCell ref="B160:C160"/>
    <mergeCell ref="R206:X206"/>
    <mergeCell ref="R174:X174"/>
    <mergeCell ref="R196:X196"/>
    <mergeCell ref="R213:X213"/>
    <mergeCell ref="R197:X197"/>
    <mergeCell ref="B205:D206"/>
    <mergeCell ref="G206:H206"/>
    <mergeCell ref="G207:H207"/>
    <mergeCell ref="R215:X215"/>
    <mergeCell ref="B208:C208"/>
    <mergeCell ref="R214:X214"/>
    <mergeCell ref="G210:H210"/>
    <mergeCell ref="G211:H211"/>
    <mergeCell ref="B210:D210"/>
    <mergeCell ref="B193:C193"/>
    <mergeCell ref="B194:C194"/>
    <mergeCell ref="B195:C195"/>
    <mergeCell ref="B196:C196"/>
    <mergeCell ref="B201:C201"/>
    <mergeCell ref="B202:C202"/>
    <mergeCell ref="B185:C185"/>
    <mergeCell ref="B186:C186"/>
    <mergeCell ref="B199:C199"/>
    <mergeCell ref="B200:C200"/>
    <mergeCell ref="B197:C197"/>
    <mergeCell ref="B198:C198"/>
    <mergeCell ref="B187:C187"/>
    <mergeCell ref="B136:H136"/>
    <mergeCell ref="B126:C126"/>
    <mergeCell ref="B132:C132"/>
    <mergeCell ref="B161:C161"/>
    <mergeCell ref="B128:C128"/>
    <mergeCell ref="B142:C142"/>
    <mergeCell ref="B127:C127"/>
    <mergeCell ref="B134:C134"/>
    <mergeCell ref="B129:H129"/>
    <mergeCell ref="B155:C155"/>
    <mergeCell ref="B143:C143"/>
    <mergeCell ref="B141:C141"/>
    <mergeCell ref="B167:C167"/>
    <mergeCell ref="B150:C150"/>
    <mergeCell ref="B138:C138"/>
    <mergeCell ref="B144:C144"/>
    <mergeCell ref="B152:C152"/>
    <mergeCell ref="B164:C164"/>
    <mergeCell ref="B165:C165"/>
    <mergeCell ref="B109:C109"/>
    <mergeCell ref="B110:C110"/>
    <mergeCell ref="B111:C111"/>
    <mergeCell ref="B135:C135"/>
    <mergeCell ref="B176:C176"/>
    <mergeCell ref="B149:C149"/>
    <mergeCell ref="B137:H137"/>
    <mergeCell ref="B145:C145"/>
    <mergeCell ref="B168:H168"/>
    <mergeCell ref="B119:C119"/>
    <mergeCell ref="B182:C182"/>
    <mergeCell ref="B172:C172"/>
    <mergeCell ref="B147:C147"/>
    <mergeCell ref="B148:C148"/>
    <mergeCell ref="B162:C162"/>
    <mergeCell ref="B177:C177"/>
    <mergeCell ref="B178:C178"/>
    <mergeCell ref="B170:C170"/>
    <mergeCell ref="B174:C174"/>
    <mergeCell ref="B173:C173"/>
  </mergeCells>
  <printOptions/>
  <pageMargins left="0.2362204724409449" right="0.15748031496062992" top="0.11811023622047245" bottom="0.07874015748031496" header="0.11811023622047245" footer="0.11811023622047245"/>
  <pageSetup fitToHeight="1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04l408sy</cp:lastModifiedBy>
  <cp:lastPrinted>2019-10-29T09:58:12Z</cp:lastPrinted>
  <dcterms:created xsi:type="dcterms:W3CDTF">2018-12-28T08:43:53Z</dcterms:created>
  <dcterms:modified xsi:type="dcterms:W3CDTF">2019-11-05T13:10:21Z</dcterms:modified>
  <cp:category/>
  <cp:version/>
  <cp:contentType/>
  <cp:contentStatus/>
</cp:coreProperties>
</file>